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\"/>
    </mc:Choice>
  </mc:AlternateContent>
  <bookViews>
    <workbookView xWindow="-15" yWindow="-15" windowWidth="28680" windowHeight="12840"/>
  </bookViews>
  <sheets>
    <sheet name="Источники финансирования" sheetId="1" r:id="rId1"/>
  </sheets>
  <definedNames>
    <definedName name="Z_4FB4EF8D_819A_4D07_A3F2_4B35F897745A_.wvu.PrintArea" localSheetId="0" hidden="1">'Источники финансирования'!$A$1:$W$457</definedName>
    <definedName name="Z_4FB4EF8D_819A_4D07_A3F2_4B35F897745A_.wvu.Rows" localSheetId="0" hidden="1">'Источники финансирования'!$449:$457</definedName>
    <definedName name="Z_8A3C7736_AEEF_46F7_A04F_D5DE8AACB2D1_.wvu.PrintArea" localSheetId="0" hidden="1">'Источники финансирования'!$A$1:$W$457</definedName>
    <definedName name="Z_8A3C7736_AEEF_46F7_A04F_D5DE8AACB2D1_.wvu.Rows" localSheetId="0" hidden="1">'Источники финансирования'!$449:$457</definedName>
    <definedName name="Z_C994B13D_2C2C_4397_983F_FEAE28FF4272_.wvu.PrintArea" localSheetId="0" hidden="1">'Источники финансирования'!$A$1:$W$457</definedName>
    <definedName name="Z_C994B13D_2C2C_4397_983F_FEAE28FF4272_.wvu.Rows" localSheetId="0" hidden="1">'Источники финансирования'!$449:$457</definedName>
    <definedName name="_xlnm.Print_Area" localSheetId="0">'Источники финансирования'!$A$1:$W$457</definedName>
  </definedNames>
  <calcPr calcId="152511"/>
  <customWorkbookViews>
    <customWorkbookView name="Савкина Лидия Игоревна - Личное представление" guid="{C994B13D-2C2C-4397-983F-FEAE28FF4272}" mergeInterval="0" personalView="1" maximized="1" windowWidth="1916" windowHeight="854" activeSheetId="1" showComments="commIndAndComment"/>
    <customWorkbookView name="Юрчикова Юлия Анатольевна - Личное представление" guid="{4FB4EF8D-819A-4D07-A3F2-4B35F897745A}" mergeInterval="0" personalView="1" maximized="1" xWindow="-8" yWindow="-8" windowWidth="1936" windowHeight="1056" activeSheetId="1"/>
    <customWorkbookView name="Козлова Юлия Валериевна - Личное представление" guid="{8A3C7736-AEEF-46F7-A04F-D5DE8AACB2D1}" mergeInterval="0" personalView="1" xWindow="744" yWindow="9" windowWidth="1152" windowHeight="1032" activeSheetId="1"/>
  </customWorkbookViews>
</workbook>
</file>

<file path=xl/calcChain.xml><?xml version="1.0" encoding="utf-8"?>
<calcChain xmlns="http://schemas.openxmlformats.org/spreadsheetml/2006/main">
  <c r="J57" i="1" l="1"/>
  <c r="I57" i="1"/>
  <c r="T383" i="1" l="1"/>
  <c r="V383" i="1" s="1"/>
  <c r="V441" i="1"/>
  <c r="V442" i="1"/>
  <c r="V445" i="1"/>
  <c r="V446" i="1"/>
  <c r="V440" i="1"/>
  <c r="T208" i="1"/>
  <c r="T207" i="1" s="1"/>
  <c r="P208" i="1"/>
  <c r="P207" i="1" s="1"/>
  <c r="R208" i="1"/>
  <c r="R207" i="1" s="1"/>
  <c r="N208" i="1"/>
  <c r="N207" i="1" s="1"/>
  <c r="K207" i="1"/>
  <c r="I207" i="1"/>
  <c r="L207" i="1"/>
  <c r="L35" i="1" l="1"/>
  <c r="N35" i="1"/>
  <c r="I53" i="1"/>
  <c r="R53" i="1"/>
  <c r="R52" i="1" s="1"/>
  <c r="P53" i="1"/>
  <c r="P52" i="1" s="1"/>
  <c r="N53" i="1"/>
  <c r="N52" i="1" s="1"/>
  <c r="L53" i="1"/>
  <c r="L52" i="1" s="1"/>
  <c r="K53" i="1"/>
  <c r="K52" i="1" s="1"/>
  <c r="J53" i="1"/>
  <c r="J52" i="1" s="1"/>
  <c r="J50" i="1" s="1"/>
  <c r="I52" i="1"/>
  <c r="V346" i="1"/>
  <c r="V161" i="1" l="1"/>
  <c r="V160" i="1"/>
  <c r="V158" i="1"/>
  <c r="T380" i="1" l="1"/>
  <c r="L372" i="1"/>
  <c r="L371" i="1" s="1"/>
  <c r="N372" i="1"/>
  <c r="N371" i="1" s="1"/>
  <c r="P372" i="1"/>
  <c r="P371" i="1" s="1"/>
  <c r="R372" i="1"/>
  <c r="R371" i="1" s="1"/>
  <c r="K372" i="1"/>
  <c r="I372" i="1"/>
  <c r="T154" i="1"/>
  <c r="T152" i="1"/>
  <c r="V154" i="1"/>
  <c r="V152" i="1"/>
  <c r="V380" i="1" l="1"/>
  <c r="J127" i="1" l="1"/>
  <c r="J129" i="1"/>
  <c r="I129" i="1"/>
  <c r="I127" i="1"/>
  <c r="J105" i="1"/>
  <c r="I105" i="1"/>
  <c r="R101" i="1"/>
  <c r="R105" i="1" s="1"/>
  <c r="P101" i="1"/>
  <c r="P105" i="1" s="1"/>
  <c r="N101" i="1"/>
  <c r="N105" i="1" s="1"/>
  <c r="L101" i="1"/>
  <c r="L105" i="1" s="1"/>
  <c r="K101" i="1"/>
  <c r="K105" i="1" s="1"/>
  <c r="J35" i="1"/>
  <c r="I121" i="1" l="1"/>
  <c r="T423" i="1"/>
  <c r="T402" i="1"/>
  <c r="T378" i="1"/>
  <c r="T371" i="1"/>
  <c r="V378" i="1" l="1"/>
  <c r="T372" i="1"/>
  <c r="V371" i="1"/>
  <c r="V372" i="1" l="1"/>
  <c r="I444" i="1"/>
  <c r="I249" i="1"/>
  <c r="P232" i="1"/>
  <c r="T235" i="1"/>
  <c r="T237" i="1"/>
  <c r="T232" i="1" s="1"/>
  <c r="R182" i="1"/>
  <c r="P182" i="1"/>
  <c r="T194" i="1"/>
  <c r="I182" i="1"/>
  <c r="R164" i="1"/>
  <c r="P164" i="1"/>
  <c r="V237" i="1" l="1"/>
  <c r="T142" i="1"/>
  <c r="T144" i="1"/>
  <c r="T150" i="1"/>
  <c r="R136" i="1"/>
  <c r="I136" i="1"/>
  <c r="J100" i="1"/>
  <c r="K100" i="1"/>
  <c r="L100" i="1"/>
  <c r="N100" i="1"/>
  <c r="P100" i="1"/>
  <c r="R100" i="1"/>
  <c r="I100" i="1"/>
  <c r="T28" i="1"/>
  <c r="T26" i="1"/>
  <c r="P59" i="1"/>
  <c r="L59" i="1"/>
  <c r="M59" i="1"/>
  <c r="R59" i="1"/>
  <c r="K59" i="1"/>
  <c r="R57" i="1"/>
  <c r="P57" i="1"/>
  <c r="N57" i="1"/>
  <c r="L57" i="1"/>
  <c r="K57" i="1"/>
  <c r="O74" i="1"/>
  <c r="P74" i="1"/>
  <c r="Q74" i="1"/>
  <c r="R74" i="1"/>
  <c r="S74" i="1"/>
  <c r="N74" i="1"/>
  <c r="T67" i="1"/>
  <c r="T66" i="1"/>
  <c r="T65" i="1"/>
  <c r="K50" i="1" l="1"/>
  <c r="I151" i="1"/>
  <c r="T74" i="1"/>
  <c r="R151" i="1"/>
  <c r="I93" i="1"/>
  <c r="T136" i="1"/>
  <c r="M52" i="1"/>
  <c r="O52" i="1"/>
  <c r="Q52" i="1"/>
  <c r="T54" i="1"/>
  <c r="J444" i="1"/>
  <c r="J208" i="1"/>
  <c r="J207" i="1" s="1"/>
  <c r="J182" i="1"/>
  <c r="K182" i="1"/>
  <c r="N164" i="1"/>
  <c r="K164" i="1"/>
  <c r="L164" i="1"/>
  <c r="J164" i="1"/>
  <c r="P35" i="1"/>
  <c r="R35" i="1"/>
  <c r="T151" i="1" l="1"/>
  <c r="R155" i="1"/>
  <c r="I155" i="1"/>
  <c r="I50" i="1"/>
  <c r="J240" i="1"/>
  <c r="U243" i="1"/>
  <c r="U240" i="1"/>
  <c r="I240" i="1"/>
  <c r="J239" i="1"/>
  <c r="L20" i="1"/>
  <c r="P136" i="1"/>
  <c r="N136" i="1"/>
  <c r="L136" i="1"/>
  <c r="J93" i="1"/>
  <c r="K93" i="1"/>
  <c r="J20" i="1"/>
  <c r="K20" i="1"/>
  <c r="N20" i="1"/>
  <c r="P20" i="1"/>
  <c r="R20" i="1"/>
  <c r="I20" i="1"/>
  <c r="K232" i="1"/>
  <c r="L232" i="1"/>
  <c r="N232" i="1"/>
  <c r="R232" i="1"/>
  <c r="I232" i="1"/>
  <c r="J219" i="1"/>
  <c r="N50" i="1"/>
  <c r="L151" i="1" l="1"/>
  <c r="N151" i="1"/>
  <c r="R78" i="1"/>
  <c r="T155" i="1"/>
  <c r="P151" i="1"/>
  <c r="V232" i="1"/>
  <c r="V26" i="1"/>
  <c r="V280" i="1"/>
  <c r="K444" i="1"/>
  <c r="V337" i="1"/>
  <c r="V251" i="1"/>
  <c r="V238" i="1"/>
  <c r="V235" i="1"/>
  <c r="V233" i="1"/>
  <c r="V223" i="1"/>
  <c r="V221" i="1"/>
  <c r="V220" i="1"/>
  <c r="V159" i="1"/>
  <c r="L444" i="1"/>
  <c r="N444" i="1"/>
  <c r="P444" i="1"/>
  <c r="R444" i="1"/>
  <c r="T444" i="1"/>
  <c r="V444" i="1" l="1"/>
  <c r="N155" i="1"/>
  <c r="P155" i="1"/>
  <c r="L155" i="1"/>
  <c r="K92" i="1"/>
  <c r="K86" i="1"/>
  <c r="K35" i="1"/>
  <c r="K73" i="1" s="1"/>
  <c r="K84" i="1"/>
  <c r="V155" i="1" l="1"/>
  <c r="K78" i="1"/>
  <c r="K106" i="1" l="1"/>
  <c r="K70" i="1"/>
  <c r="K157" i="1" l="1"/>
  <c r="J136" i="1"/>
  <c r="J121" i="1"/>
  <c r="I74" i="1"/>
  <c r="J74" i="1"/>
  <c r="I59" i="1"/>
  <c r="J59" i="1"/>
  <c r="J73" i="1" s="1"/>
  <c r="I35" i="1"/>
  <c r="J78" i="1"/>
  <c r="I73" i="1" l="1"/>
  <c r="I70" i="1" s="1"/>
  <c r="I78" i="1"/>
  <c r="J151" i="1"/>
  <c r="K162" i="1"/>
  <c r="J106" i="1"/>
  <c r="J155" i="1" l="1"/>
  <c r="J70" i="1"/>
  <c r="I106" i="1"/>
  <c r="K121" i="1"/>
  <c r="J157" i="1"/>
  <c r="I157" i="1" l="1"/>
  <c r="K129" i="1"/>
  <c r="K135" i="1"/>
  <c r="K127" i="1"/>
  <c r="J162" i="1"/>
  <c r="K240" i="1"/>
  <c r="I239" i="1"/>
  <c r="K239" i="1"/>
  <c r="J233" i="1"/>
  <c r="J232" i="1" s="1"/>
  <c r="J243" i="1" s="1"/>
  <c r="I162" i="1" l="1"/>
  <c r="J247" i="1"/>
  <c r="J249" i="1" l="1"/>
  <c r="K248" i="1" s="1"/>
  <c r="L219" i="1" l="1"/>
  <c r="L243" i="1" s="1"/>
  <c r="V210" i="1"/>
  <c r="V215" i="1"/>
  <c r="T219" i="1"/>
  <c r="T243" i="1" s="1"/>
  <c r="R219" i="1"/>
  <c r="R243" i="1" s="1"/>
  <c r="P219" i="1"/>
  <c r="P243" i="1" s="1"/>
  <c r="N219" i="1"/>
  <c r="N243" i="1" s="1"/>
  <c r="K219" i="1"/>
  <c r="I219" i="1"/>
  <c r="I243" i="1" s="1"/>
  <c r="K243" i="1" l="1"/>
  <c r="K247" i="1" s="1"/>
  <c r="V219" i="1"/>
  <c r="V243" i="1" s="1"/>
  <c r="J347" i="1"/>
  <c r="I347" i="1"/>
  <c r="K249" i="1" l="1"/>
  <c r="L248" i="1" s="1"/>
  <c r="V344" i="1" l="1"/>
  <c r="T342" i="1"/>
  <c r="V342" i="1" l="1"/>
  <c r="V209" i="1"/>
  <c r="T206" i="1"/>
  <c r="V206" i="1" s="1"/>
  <c r="T200" i="1"/>
  <c r="V200" i="1" s="1"/>
  <c r="T198" i="1"/>
  <c r="V198" i="1" s="1"/>
  <c r="T197" i="1"/>
  <c r="V197" i="1" s="1"/>
  <c r="T196" i="1"/>
  <c r="V196" i="1" s="1"/>
  <c r="T195" i="1"/>
  <c r="V195" i="1" s="1"/>
  <c r="V194" i="1"/>
  <c r="T193" i="1"/>
  <c r="V193" i="1" s="1"/>
  <c r="T192" i="1"/>
  <c r="V192" i="1" s="1"/>
  <c r="T191" i="1"/>
  <c r="V191" i="1" s="1"/>
  <c r="T187" i="1"/>
  <c r="V187" i="1" s="1"/>
  <c r="T183" i="1"/>
  <c r="V183" i="1" s="1"/>
  <c r="T172" i="1"/>
  <c r="V172" i="1" s="1"/>
  <c r="T170" i="1"/>
  <c r="T105" i="1"/>
  <c r="T102" i="1"/>
  <c r="T101" i="1"/>
  <c r="T99" i="1"/>
  <c r="T96" i="1"/>
  <c r="T75" i="1"/>
  <c r="T72" i="1"/>
  <c r="T68" i="1"/>
  <c r="V54" i="1"/>
  <c r="T49" i="1"/>
  <c r="T43" i="1"/>
  <c r="T41" i="1"/>
  <c r="T34" i="1"/>
  <c r="R240" i="1"/>
  <c r="R92" i="1"/>
  <c r="R86" i="1"/>
  <c r="R84" i="1"/>
  <c r="T69" i="1"/>
  <c r="T57" i="1"/>
  <c r="V341" i="1"/>
  <c r="V75" i="1" l="1"/>
  <c r="V96" i="1"/>
  <c r="T100" i="1"/>
  <c r="V170" i="1"/>
  <c r="T35" i="1"/>
  <c r="T92" i="1"/>
  <c r="T20" i="1"/>
  <c r="V72" i="1"/>
  <c r="T86" i="1"/>
  <c r="T59" i="1"/>
  <c r="T84" i="1"/>
  <c r="T94" i="1"/>
  <c r="V144" i="1"/>
  <c r="T184" i="1"/>
  <c r="T93" i="1" l="1"/>
  <c r="V20" i="1"/>
  <c r="T78" i="1"/>
  <c r="V142" i="1"/>
  <c r="T240" i="1" l="1"/>
  <c r="L182" i="1"/>
  <c r="P94" i="1"/>
  <c r="P92" i="1"/>
  <c r="P86" i="1"/>
  <c r="P84" i="1"/>
  <c r="P78" i="1"/>
  <c r="N184" i="1"/>
  <c r="N240" i="1" l="1"/>
  <c r="V184" i="1"/>
  <c r="N182" i="1"/>
  <c r="P93" i="1"/>
  <c r="V214" i="1"/>
  <c r="L239" i="1"/>
  <c r="V102" i="1"/>
  <c r="V101" i="1"/>
  <c r="V99" i="1"/>
  <c r="N94" i="1"/>
  <c r="N86" i="1"/>
  <c r="N92" i="1"/>
  <c r="N84" i="1"/>
  <c r="N78" i="1"/>
  <c r="V69" i="1"/>
  <c r="V68" i="1"/>
  <c r="V66" i="1"/>
  <c r="V65" i="1"/>
  <c r="V43" i="1"/>
  <c r="V49" i="1"/>
  <c r="V41" i="1"/>
  <c r="P106" i="1" l="1"/>
  <c r="N93" i="1"/>
  <c r="L240" i="1"/>
  <c r="L247" i="1" s="1"/>
  <c r="L249" i="1" s="1"/>
  <c r="P157" i="1"/>
  <c r="V105" i="1"/>
  <c r="L74" i="1"/>
  <c r="L94" i="1"/>
  <c r="V67" i="1"/>
  <c r="L50" i="1" l="1"/>
  <c r="P162" i="1"/>
  <c r="N106" i="1"/>
  <c r="L93" i="1"/>
  <c r="L73" i="1" l="1"/>
  <c r="N157" i="1"/>
  <c r="N162" i="1" s="1"/>
  <c r="N248" i="1"/>
  <c r="L86" i="1"/>
  <c r="V28" i="1"/>
  <c r="L70" i="1" l="1"/>
  <c r="V86" i="1"/>
  <c r="L92" i="1"/>
  <c r="V34" i="1"/>
  <c r="V92" i="1" l="1"/>
  <c r="L78" i="1"/>
  <c r="V347" i="1"/>
  <c r="L84" i="1"/>
  <c r="L106" i="1" l="1"/>
  <c r="L157" i="1"/>
  <c r="L162" i="1" s="1"/>
  <c r="K396" i="1"/>
  <c r="J424" i="1"/>
  <c r="L121" i="1" l="1"/>
  <c r="K395" i="1"/>
  <c r="K370" i="1" s="1"/>
  <c r="J396" i="1"/>
  <c r="I396" i="1"/>
  <c r="I383" i="1"/>
  <c r="J380" i="1" l="1"/>
  <c r="J395" i="1"/>
  <c r="L135" i="1"/>
  <c r="N121" i="1"/>
  <c r="L129" i="1"/>
  <c r="L127" i="1"/>
  <c r="I371" i="1"/>
  <c r="I395" i="1"/>
  <c r="L396" i="1"/>
  <c r="N427" i="1"/>
  <c r="N396" i="1"/>
  <c r="P396" i="1"/>
  <c r="R424" i="1"/>
  <c r="R396" i="1"/>
  <c r="T424" i="1"/>
  <c r="V423" i="1"/>
  <c r="V402" i="1"/>
  <c r="N129" i="1" l="1"/>
  <c r="N135" i="1"/>
  <c r="P121" i="1"/>
  <c r="I370" i="1"/>
  <c r="I369" i="1" s="1"/>
  <c r="N127" i="1"/>
  <c r="J372" i="1"/>
  <c r="P395" i="1"/>
  <c r="P370" i="1" s="1"/>
  <c r="N395" i="1"/>
  <c r="N370" i="1" s="1"/>
  <c r="L395" i="1"/>
  <c r="K369" i="1"/>
  <c r="R395" i="1"/>
  <c r="T396" i="1"/>
  <c r="V396" i="1" s="1"/>
  <c r="R370" i="1" l="1"/>
  <c r="L370" i="1"/>
  <c r="L369" i="1" s="1"/>
  <c r="P129" i="1"/>
  <c r="J371" i="1"/>
  <c r="J370" i="1" s="1"/>
  <c r="P127" i="1"/>
  <c r="P135" i="1"/>
  <c r="T395" i="1"/>
  <c r="T370" i="1" l="1"/>
  <c r="P369" i="1"/>
  <c r="N369" i="1"/>
  <c r="V370" i="1"/>
  <c r="V369" i="1" s="1"/>
  <c r="V395" i="1"/>
  <c r="R369" i="1"/>
  <c r="V84" i="1"/>
  <c r="V100" i="1"/>
  <c r="R94" i="1"/>
  <c r="R50" i="1"/>
  <c r="R73" i="1" l="1"/>
  <c r="J369" i="1"/>
  <c r="T369" i="1"/>
  <c r="R93" i="1"/>
  <c r="V94" i="1"/>
  <c r="V93" i="1" s="1"/>
  <c r="T52" i="1"/>
  <c r="T53" i="1"/>
  <c r="V35" i="1"/>
  <c r="R70" i="1" l="1"/>
  <c r="V53" i="1"/>
  <c r="V52" i="1"/>
  <c r="T50" i="1"/>
  <c r="T106" i="1"/>
  <c r="V78" i="1"/>
  <c r="R106" i="1"/>
  <c r="T73" i="1" l="1"/>
  <c r="R121" i="1"/>
  <c r="T112" i="1"/>
  <c r="T114" i="1"/>
  <c r="T120" i="1"/>
  <c r="T157" i="1"/>
  <c r="R157" i="1"/>
  <c r="V106" i="1"/>
  <c r="V157" i="1" l="1"/>
  <c r="V162" i="1" s="1"/>
  <c r="T70" i="1"/>
  <c r="R162" i="1"/>
  <c r="R135" i="1"/>
  <c r="T121" i="1"/>
  <c r="R127" i="1"/>
  <c r="R129" i="1"/>
  <c r="V114" i="1"/>
  <c r="T162" i="1"/>
  <c r="V112" i="1"/>
  <c r="V120" i="1"/>
  <c r="T129" i="1" l="1"/>
  <c r="T135" i="1"/>
  <c r="T127" i="1"/>
  <c r="V151" i="1"/>
  <c r="V150" i="1"/>
  <c r="V136" i="1" s="1"/>
  <c r="V57" i="1"/>
  <c r="P50" i="1"/>
  <c r="P73" i="1" s="1"/>
  <c r="V208" i="1"/>
  <c r="P70" i="1" l="1"/>
  <c r="V50" i="1"/>
  <c r="V207" i="1" l="1"/>
  <c r="V240" i="1" s="1"/>
  <c r="P240" i="1"/>
  <c r="K136" i="1" l="1"/>
  <c r="K151" i="1" l="1"/>
  <c r="T181" i="1"/>
  <c r="R239" i="1"/>
  <c r="R247" i="1" s="1"/>
  <c r="T199" i="1"/>
  <c r="T182" i="1" s="1"/>
  <c r="V182" i="1" s="1"/>
  <c r="P239" i="1"/>
  <c r="P247" i="1" s="1"/>
  <c r="N239" i="1"/>
  <c r="K155" i="1" l="1"/>
  <c r="V181" i="1"/>
  <c r="T164" i="1"/>
  <c r="V164" i="1" s="1"/>
  <c r="V199" i="1"/>
  <c r="N247" i="1"/>
  <c r="V74" i="1"/>
  <c r="T239" i="1" l="1"/>
  <c r="T247" i="1" s="1"/>
  <c r="V247" i="1" s="1"/>
  <c r="N249" i="1"/>
  <c r="P248" i="1" s="1"/>
  <c r="V239" i="1" l="1"/>
  <c r="P249" i="1"/>
  <c r="R248" i="1" s="1"/>
  <c r="R249" i="1" s="1"/>
  <c r="T248" i="1" s="1"/>
  <c r="T249" i="1" s="1"/>
  <c r="V249" i="1" s="1"/>
  <c r="V248" i="1" l="1"/>
  <c r="V121" i="1" l="1"/>
  <c r="V135" i="1"/>
  <c r="V127" i="1"/>
  <c r="V129" i="1" l="1"/>
  <c r="V64" i="1"/>
  <c r="N59" i="1"/>
  <c r="N73" i="1" s="1"/>
  <c r="N70" i="1" l="1"/>
  <c r="V73" i="1"/>
  <c r="V59" i="1"/>
  <c r="V70" i="1" l="1"/>
</calcChain>
</file>

<file path=xl/sharedStrings.xml><?xml version="1.0" encoding="utf-8"?>
<sst xmlns="http://schemas.openxmlformats.org/spreadsheetml/2006/main" count="6141" uniqueCount="704">
  <si>
    <t>Приложение № 1</t>
  </si>
  <si>
    <t>Ед. изм.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</si>
  <si>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</si>
  <si>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</si>
  <si>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</si>
  <si>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</si>
  <si>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</si>
  <si>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</si>
  <si>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</si>
  <si>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</si>
  <si>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</si>
  <si>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</si>
  <si>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</si>
  <si>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</si>
  <si>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</si>
  <si>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</si>
  <si>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</si>
  <si>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</si>
  <si>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</si>
  <si>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</si>
  <si>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</si>
  <si>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</si>
  <si>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</si>
  <si>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</si>
  <si>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</si>
  <si>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</si>
  <si>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</si>
  <si>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</si>
  <si>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</si>
  <si>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</si>
  <si>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</si>
  <si>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</si>
  <si>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</si>
  <si>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</si>
  <si>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</si>
  <si>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</si>
  <si>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</si>
  <si>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</si>
  <si>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</si>
  <si>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</si>
  <si>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</si>
  <si>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</si>
  <si>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</si>
  <si>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</si>
  <si>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</si>
  <si>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</si>
  <si>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</si>
  <si>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</si>
  <si>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</si>
  <si>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</si>
  <si>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</si>
  <si>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</si>
  <si>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</si>
  <si>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</si>
  <si>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</si>
  <si>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</si>
  <si>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</si>
  <si>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</si>
  <si>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</si>
  <si>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</si>
  <si>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</si>
  <si>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</si>
  <si>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</si>
  <si>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</si>
  <si>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</si>
  <si>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</si>
  <si>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</si>
  <si>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</si>
  <si>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</si>
  <si>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</si>
  <si>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</si>
  <si>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</si>
  <si>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</si>
  <si>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</si>
  <si>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</si>
  <si>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</si>
  <si>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</si>
  <si>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</si>
  <si>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</si>
  <si>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</si>
  <si>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</si>
  <si>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</si>
  <si>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</si>
  <si>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</si>
  <si>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</si>
  <si>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</si>
  <si>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</si>
  <si>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</si>
  <si>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</si>
  <si>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</si>
  <si>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</si>
  <si>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</si>
  <si>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</si>
  <si>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</si>
  <si>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</si>
  <si>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</si>
  <si>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</si>
  <si>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</si>
  <si>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</si>
  <si>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</si>
  <si>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</si>
  <si>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</si>
  <si>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</si>
  <si>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</si>
  <si>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</si>
  <si>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</si>
  <si>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</si>
  <si>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</si>
  <si>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</si>
  <si>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</si>
  <si>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</si>
  <si>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</si>
  <si>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</si>
  <si>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</si>
  <si>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</si>
  <si>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</si>
  <si>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</si>
  <si>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</si>
  <si>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</si>
  <si>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</si>
  <si>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</si>
  <si>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</si>
  <si>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</si>
  <si>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</si>
  <si>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</si>
  <si>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</si>
  <si>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</si>
  <si>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</si>
  <si>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</si>
  <si>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</si>
  <si>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</si>
  <si>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</si>
  <si>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</si>
  <si>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</si>
  <si>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</si>
  <si>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</si>
  <si>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</si>
  <si>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</si>
  <si>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</si>
  <si>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</si>
  <si>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</si>
  <si>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</si>
  <si>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</si>
  <si>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</si>
  <si>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</si>
  <si>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</si>
  <si>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</si>
  <si>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</si>
  <si>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</si>
  <si>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</si>
  <si>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</si>
  <si>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</si>
  <si>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</si>
  <si>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</si>
  <si>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</si>
  <si>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</si>
  <si>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</si>
  <si>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</si>
  <si>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</si>
  <si>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</si>
  <si>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</si>
  <si>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</si>
  <si>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</si>
  <si>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</si>
  <si>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</si>
  <si>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</si>
  <si>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</si>
  <si>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</si>
  <si>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</si>
  <si>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</si>
  <si>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</si>
  <si>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</si>
  <si>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</si>
  <si>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</si>
  <si>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</si>
  <si>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</si>
  <si>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</si>
  <si>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</si>
  <si>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</si>
  <si>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</si>
  <si>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</si>
  <si>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</si>
  <si>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</si>
  <si>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</si>
  <si>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</si>
  <si>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</si>
  <si>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</si>
  <si>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</si>
  <si>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</si>
  <si>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</si>
  <si>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</si>
  <si>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</si>
  <si>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</si>
  <si>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</si>
  <si>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</si>
  <si>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</si>
  <si>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</si>
  <si>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</si>
  <si>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</si>
  <si>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</si>
  <si>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</si>
  <si>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</si>
  <si>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</si>
  <si>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</si>
  <si>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</si>
  <si>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</si>
  <si>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</si>
  <si>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</si>
  <si>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</si>
  <si>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</si>
  <si>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</si>
  <si>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</si>
  <si>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</si>
  <si>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</si>
  <si>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</si>
  <si>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</si>
  <si>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</si>
  <si>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</si>
  <si>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</si>
  <si>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</si>
  <si>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</si>
  <si>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</si>
  <si>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</si>
  <si>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</si>
  <si>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</si>
  <si>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</si>
  <si>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</si>
  <si>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</si>
  <si>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</si>
  <si>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</si>
  <si>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</si>
  <si>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</si>
  <si>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</si>
  <si>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</si>
  <si>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</si>
  <si>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</si>
  <si>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</si>
  <si>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</si>
  <si>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</si>
  <si>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</si>
  <si>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</si>
  <si>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</si>
  <si>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</si>
  <si>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</si>
  <si>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</si>
  <si>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</si>
  <si>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</si>
  <si>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</si>
  <si>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</si>
  <si>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</si>
  <si>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</si>
  <si>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</si>
  <si>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</si>
  <si>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</si>
  <si>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</si>
  <si>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</si>
  <si>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</si>
  <si>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</si>
  <si>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</si>
  <si>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</si>
  <si>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</si>
  <si>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</si>
  <si>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</si>
  <si>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</si>
  <si>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</si>
  <si>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</si>
  <si>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</si>
  <si>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</si>
  <si>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</si>
  <si>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</si>
  <si>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</si>
  <si>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</si>
  <si>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</si>
  <si>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</si>
  <si>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</si>
  <si>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</si>
  <si>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</si>
  <si>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</si>
  <si>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</si>
  <si>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</si>
  <si>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</si>
  <si>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</si>
  <si>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</si>
  <si>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</si>
  <si>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</si>
  <si>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</si>
  <si>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</si>
  <si>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</si>
  <si>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</si>
  <si>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</si>
  <si>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</si>
  <si>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</si>
  <si>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</si>
  <si>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</si>
  <si>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</si>
  <si>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</si>
  <si>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</si>
  <si>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</si>
  <si>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</si>
  <si>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</si>
  <si>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</si>
  <si>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</si>
  <si>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</si>
  <si>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</si>
  <si>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</si>
  <si>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</si>
  <si>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</si>
  <si>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</si>
  <si>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</si>
  <si>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</si>
  <si>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</si>
  <si>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</si>
  <si>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</si>
  <si>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</si>
  <si>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</si>
  <si>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</si>
  <si>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</si>
  <si>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</si>
  <si>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</si>
  <si>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</si>
  <si>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</si>
  <si>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</si>
  <si>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</si>
  <si>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</si>
  <si>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</si>
  <si>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</si>
  <si>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</si>
  <si>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</si>
  <si>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</si>
  <si>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</si>
  <si>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</si>
  <si>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</si>
  <si>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</si>
  <si>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</si>
  <si>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</si>
  <si>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</si>
  <si>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</si>
  <si>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</si>
  <si>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</si>
  <si>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</si>
  <si>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</si>
  <si>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</si>
  <si>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</si>
  <si>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</si>
  <si>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</si>
  <si>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</si>
  <si>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</si>
  <si>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</si>
  <si>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</si>
  <si>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</si>
  <si>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</si>
  <si>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</si>
  <si>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</si>
  <si>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</si>
  <si>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</si>
  <si>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</si>
  <si>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</si>
  <si>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</si>
  <si>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</si>
  <si>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</si>
  <si>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</si>
  <si>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</si>
  <si>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</si>
  <si>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</si>
  <si>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</si>
  <si>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</si>
  <si>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</si>
  <si>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</si>
  <si>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</si>
  <si>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</si>
  <si>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</si>
  <si>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</si>
  <si>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</si>
  <si>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</si>
  <si>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</si>
  <si>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</si>
  <si>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</si>
  <si>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</si>
  <si>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</si>
  <si>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</si>
  <si>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</si>
  <si>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</si>
  <si>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</si>
  <si>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</si>
  <si>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</si>
  <si>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</si>
  <si>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</si>
  <si>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</si>
  <si>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</si>
  <si>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</si>
  <si>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</si>
  <si>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</si>
  <si>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</si>
  <si>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</si>
  <si>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</si>
  <si>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</si>
  <si>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</si>
  <si>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</si>
  <si>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</si>
  <si>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</si>
  <si>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</si>
  <si>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</si>
  <si>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</si>
  <si>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</si>
  <si>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</si>
  <si>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</si>
  <si>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</si>
  <si>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</si>
  <si>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</si>
  <si>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</si>
  <si>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</si>
  <si>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</si>
  <si>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</si>
  <si>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</si>
  <si>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</si>
  <si>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</si>
  <si>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</si>
  <si>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</si>
  <si>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</si>
  <si>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</si>
  <si>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</si>
  <si>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</si>
  <si>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</si>
  <si>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</si>
  <si>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</si>
  <si>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</si>
  <si>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</si>
  <si>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</si>
  <si>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</si>
  <si>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</si>
  <si>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</si>
  <si>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</si>
  <si>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</si>
  <si>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</si>
  <si>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</si>
  <si>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</si>
  <si>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</si>
  <si>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</si>
  <si>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</si>
  <si>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</si>
  <si>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</si>
  <si>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</si>
  <si>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</si>
  <si>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</si>
  <si>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</si>
  <si>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</si>
  <si>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</si>
  <si>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</si>
  <si>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</si>
  <si>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</si>
  <si>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</si>
  <si>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</si>
  <si>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</si>
  <si>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</si>
  <si>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</si>
  <si>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</si>
  <si>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</si>
  <si>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</si>
  <si>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</si>
  <si>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</si>
  <si>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</si>
  <si>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</si>
  <si>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</si>
  <si>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</si>
  <si>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</si>
  <si>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</si>
  <si>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</si>
  <si>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</si>
  <si>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</si>
  <si>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</si>
  <si>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</si>
  <si>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</si>
  <si>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</si>
  <si>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</si>
  <si>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</si>
  <si>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</si>
  <si>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</si>
  <si>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</si>
  <si>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</si>
  <si>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</si>
  <si>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</si>
  <si>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</si>
  <si>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</si>
  <si>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</si>
  <si>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</si>
  <si>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</si>
  <si>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</si>
  <si>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</si>
  <si>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</si>
  <si>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</si>
  <si>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</si>
  <si>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</si>
  <si>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</si>
  <si>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</si>
  <si>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</si>
  <si>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</si>
  <si>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</si>
  <si>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</si>
  <si>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</si>
  <si>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</si>
  <si>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</si>
  <si>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</si>
  <si>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</si>
  <si>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</si>
  <si>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</si>
  <si>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</si>
  <si>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</si>
  <si>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</si>
  <si>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</si>
  <si>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</si>
  <si>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</si>
  <si>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</si>
  <si>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</si>
  <si>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</si>
  <si>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</si>
  <si>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</si>
  <si>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</si>
  <si>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</si>
  <si>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</si>
  <si>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</si>
  <si>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</si>
  <si>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</si>
  <si>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</si>
  <si>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</si>
  <si>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</si>
  <si>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</si>
  <si>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</si>
  <si>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</si>
  <si>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</si>
  <si>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</si>
  <si>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</si>
  <si>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</si>
  <si>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</si>
  <si>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</si>
  <si>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</si>
  <si>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</si>
  <si>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</si>
  <si>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</si>
  <si>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</si>
  <si>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</si>
  <si>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</si>
  <si>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</si>
  <si>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</si>
  <si>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</si>
  <si>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</si>
  <si>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</si>
  <si>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</si>
  <si>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</si>
  <si>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</si>
  <si>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</si>
  <si>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</si>
  <si>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</si>
  <si>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</si>
  <si>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</si>
  <si>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</si>
  <si>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</si>
  <si>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</si>
  <si>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</si>
  <si>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</si>
  <si>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</si>
  <si>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</si>
  <si>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</si>
  <si>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</si>
  <si>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</si>
  <si>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</si>
  <si>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</si>
  <si>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</si>
  <si>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</si>
  <si>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</si>
  <si>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</si>
  <si>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</si>
  <si>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</si>
  <si>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</si>
  <si>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</si>
  <si>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</si>
  <si>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</si>
  <si>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</si>
  <si>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</si>
  <si>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</si>
  <si>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</si>
  <si>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</si>
  <si>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</si>
  <si>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</si>
  <si>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</si>
  <si>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</si>
  <si>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</si>
  <si>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</si>
  <si>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</si>
  <si>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</si>
  <si>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</si>
  <si>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</si>
  <si>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</si>
  <si>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</si>
  <si>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</si>
  <si>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</si>
  <si>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</si>
  <si>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</si>
  <si>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</si>
  <si>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</si>
  <si>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</si>
  <si>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</si>
  <si>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</si>
  <si>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</si>
  <si>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</si>
  <si>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</si>
  <si>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</si>
  <si>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</si>
  <si>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</si>
  <si>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</si>
  <si>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</si>
  <si>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</si>
  <si>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</si>
  <si>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</si>
  <si>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</si>
  <si>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</si>
  <si>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</si>
  <si>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</si>
  <si>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</si>
  <si>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</si>
  <si>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</si>
  <si>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</si>
  <si>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</si>
  <si>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</si>
  <si>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</si>
  <si>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</si>
  <si>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</si>
  <si>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</si>
  <si>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</si>
  <si>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</si>
  <si>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</si>
  <si>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</si>
  <si>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</si>
  <si>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</si>
  <si>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</si>
  <si>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</si>
  <si>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</si>
  <si>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</si>
  <si>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</si>
  <si>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</si>
  <si>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</si>
  <si>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</si>
  <si>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</si>
  <si>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</si>
  <si>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</si>
  <si>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</si>
  <si>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</si>
  <si>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</si>
  <si>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</si>
  <si>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</si>
  <si>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</si>
  <si>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</si>
  <si>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</si>
  <si>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</si>
  <si>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</si>
  <si>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</si>
  <si>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</si>
  <si>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</si>
  <si>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</si>
  <si>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</si>
  <si>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</si>
  <si>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</si>
  <si>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</si>
  <si>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</si>
  <si>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</si>
  <si>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</si>
  <si>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</si>
  <si>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</si>
  <si>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</si>
  <si>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</si>
  <si>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</si>
  <si>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</si>
  <si>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</si>
  <si>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</si>
  <si>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</si>
  <si>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</si>
  <si>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</si>
  <si>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</si>
  <si>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</si>
  <si>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</si>
  <si>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</si>
  <si>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</si>
  <si>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</si>
  <si>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 xml:space="preserve"> </t>
  </si>
  <si>
    <t xml:space="preserve"> -</t>
  </si>
  <si>
    <t>2023 год</t>
  </si>
  <si>
    <t>2024 год</t>
  </si>
  <si>
    <t>2025 год</t>
  </si>
  <si>
    <t>2026 год</t>
  </si>
  <si>
    <t>2027 год</t>
  </si>
  <si>
    <t>План</t>
  </si>
  <si>
    <t>Прогноз</t>
  </si>
  <si>
    <t>Факт</t>
  </si>
  <si>
    <t>2020 год</t>
  </si>
  <si>
    <t>2021 год</t>
  </si>
  <si>
    <t>2022 год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</si>
  <si>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</si>
  <si>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</si>
  <si>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</si>
  <si>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>реквизиты решения органа исполнительной власти, утвердившего инвестиционную программу</t>
  </si>
  <si>
    <r>
      <t>Субъект Российской Федерации: _________________</t>
    </r>
    <r>
      <rPr>
        <b/>
        <u/>
        <sz val="9"/>
        <rFont val="Times New Roman"/>
        <family val="1"/>
        <charset val="204"/>
      </rPr>
      <t>Тульская область</t>
    </r>
    <r>
      <rPr>
        <b/>
        <sz val="9"/>
        <rFont val="Times New Roman"/>
        <family val="1"/>
        <charset val="204"/>
      </rPr>
      <t>__________________</t>
    </r>
  </si>
  <si>
    <t>к приказу Минэнерго России от «13» апреля 2017 г. № 310</t>
  </si>
  <si>
    <t>Форма № _____ Финансовый план субъекта электроэнергетики</t>
  </si>
  <si>
    <t xml:space="preserve">Утвержденные плановые значения показателей приведены в соответствии_ решение об утвержденной инвестиционной программе отсутствует  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</si>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</sst>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#,##0.000"/>
    <numFmt numFmtId="168" formatCode="0.0"/>
    <numFmt numFmtId="169" formatCode="&quot;$&quot;#,##0_);[Red]\(&quot;$&quot;#,##0\)"/>
    <numFmt numFmtId="170" formatCode="_-* #,##0_$_-;\-* #,##0_$_-;_-* &quot;-&quot;_$_-;_-@_-"/>
    <numFmt numFmtId="171" formatCode="_-* #,##0.00&quot;$&quot;_-;\-* #,##0.00&quot;$&quot;_-;_-* &quot;-&quot;??&quot;$&quot;_-;_-@_-"/>
    <numFmt numFmtId="172" formatCode="_-* #,##0.00_$_-;\-* #,##0.00_$_-;_-* &quot;-&quot;??_$_-;_-@_-"/>
    <numFmt numFmtId="173" formatCode="General_)"/>
    <numFmt numFmtId="174" formatCode="#,##0.0"/>
    <numFmt numFmtId="175" formatCode="0.0%"/>
    <numFmt numFmtId="176" formatCode="0.0%_);\(0.0%\)"/>
    <numFmt numFmtId="177" formatCode="#,##0_);[Red]\(#,##0\)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\$#,##0\ ;\(\$#,##0\)"/>
    <numFmt numFmtId="181" formatCode="_-* #,##0.00[$€-1]_-;\-* #,##0.00[$€-1]_-;_-* &quot;-&quot;??[$€-1]_-"/>
    <numFmt numFmtId="182" formatCode="#,##0_);[Blue]\(#,##0\)"/>
    <numFmt numFmtId="183" formatCode="_-* #,##0_đ_._-;\-* #,##0_đ_._-;_-* &quot;-&quot;_đ_._-;_-@_-"/>
    <numFmt numFmtId="184" formatCode="_-* #,##0.00_đ_._-;\-* #,##0.00_đ_._-;_-* &quot;-&quot;??_đ_._-;_-@_-"/>
    <numFmt numFmtId="185" formatCode="_-* #,##0\ _р_._-;\-* #,##0\ _р_._-;_-* &quot;-&quot;\ _р_._-;_-@_-"/>
    <numFmt numFmtId="186" formatCode="_-* #,##0.00\ _р_._-;\-* #,##0.00\ _р_._-;_-* &quot;-&quot;??\ _р_._-;_-@_-"/>
    <numFmt numFmtId="187" formatCode="0.000000"/>
  </numFmts>
  <fonts count="79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u/>
      <sz val="8"/>
      <color indexed="12"/>
      <name val="Arial Cyr"/>
      <charset val="204"/>
    </font>
    <font>
      <sz val="14"/>
      <name val="Times New Roman"/>
      <family val="1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4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2"/>
      <color indexed="24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4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2">
    <xf numFmtId="0" fontId="0" fillId="0" borderId="0"/>
    <xf numFmtId="175" fontId="36" fillId="0" borderId="0">
      <alignment vertical="top"/>
    </xf>
    <xf numFmtId="175" fontId="37" fillId="0" borderId="0">
      <alignment vertical="top"/>
    </xf>
    <xf numFmtId="176" fontId="37" fillId="2" borderId="0">
      <alignment vertical="top"/>
    </xf>
    <xf numFmtId="175" fontId="37" fillId="3" borderId="0">
      <alignment vertical="top"/>
    </xf>
    <xf numFmtId="177" fontId="36" fillId="0" borderId="0">
      <alignment vertical="top"/>
    </xf>
    <xf numFmtId="177" fontId="36" fillId="0" borderId="0">
      <alignment vertical="top"/>
    </xf>
    <xf numFmtId="0" fontId="38" fillId="0" borderId="0"/>
    <xf numFmtId="0" fontId="39" fillId="0" borderId="0"/>
    <xf numFmtId="177" fontId="36" fillId="0" borderId="0">
      <alignment vertical="top"/>
    </xf>
    <xf numFmtId="0" fontId="39" fillId="0" borderId="0"/>
    <xf numFmtId="0" fontId="39" fillId="0" borderId="0"/>
    <xf numFmtId="0" fontId="38" fillId="0" borderId="0"/>
    <xf numFmtId="177" fontId="36" fillId="0" borderId="0">
      <alignment vertical="top"/>
    </xf>
    <xf numFmtId="0" fontId="38" fillId="0" borderId="0"/>
    <xf numFmtId="0" fontId="38" fillId="0" borderId="0"/>
    <xf numFmtId="0" fontId="38" fillId="0" borderId="0"/>
    <xf numFmtId="177" fontId="36" fillId="0" borderId="0">
      <alignment vertical="top"/>
    </xf>
    <xf numFmtId="177" fontId="36" fillId="0" borderId="0">
      <alignment vertical="top"/>
    </xf>
    <xf numFmtId="0" fontId="38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39" fillId="0" borderId="0"/>
    <xf numFmtId="164" fontId="40" fillId="0" borderId="0">
      <protection locked="0"/>
    </xf>
    <xf numFmtId="164" fontId="40" fillId="0" borderId="0">
      <protection locked="0"/>
    </xf>
    <xf numFmtId="164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1">
      <protection locked="0"/>
    </xf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173" fontId="43" fillId="0" borderId="2">
      <protection locked="0"/>
    </xf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0" fontId="30" fillId="5" borderId="0" applyNumberFormat="0" applyBorder="0" applyAlignment="0" applyProtection="0"/>
    <xf numFmtId="0" fontId="22" fillId="22" borderId="3" applyNumberFormat="0" applyAlignment="0" applyProtection="0"/>
    <xf numFmtId="0" fontId="27" fillId="23" borderId="4" applyNumberFormat="0" applyAlignment="0" applyProtection="0"/>
    <xf numFmtId="170" fontId="44" fillId="0" borderId="0" applyFont="0" applyFill="0" applyBorder="0" applyAlignment="0" applyProtection="0"/>
    <xf numFmtId="172" fontId="44" fillId="0" borderId="0" applyFont="0" applyFill="0" applyBorder="0" applyAlignment="0" applyProtection="0"/>
    <xf numFmtId="3" fontId="45" fillId="0" borderId="0" applyFont="0" applyFill="0" applyBorder="0" applyAlignment="0" applyProtection="0"/>
    <xf numFmtId="173" fontId="46" fillId="24" borderId="2"/>
    <xf numFmtId="169" fontId="47" fillId="0" borderId="0" applyFont="0" applyFill="0" applyBorder="0" applyAlignment="0" applyProtection="0"/>
    <xf numFmtId="171" fontId="44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4" fontId="35" fillId="0" borderId="0">
      <alignment vertical="top"/>
    </xf>
    <xf numFmtId="177" fontId="48" fillId="0" borderId="0">
      <alignment vertical="top"/>
    </xf>
    <xf numFmtId="181" fontId="4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2" fontId="45" fillId="0" borderId="0" applyFont="0" applyFill="0" applyBorder="0" applyAlignment="0" applyProtection="0"/>
    <xf numFmtId="0" fontId="34" fillId="6" borderId="0" applyNumberFormat="0" applyBorder="0" applyAlignment="0" applyProtection="0"/>
    <xf numFmtId="0" fontId="50" fillId="0" borderId="0">
      <alignment vertical="top"/>
    </xf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177" fontId="53" fillId="0" borderId="0">
      <alignment vertical="top"/>
    </xf>
    <xf numFmtId="173" fontId="54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20" fillId="9" borderId="3" applyNumberFormat="0" applyAlignment="0" applyProtection="0"/>
    <xf numFmtId="177" fontId="37" fillId="0" borderId="0">
      <alignment vertical="top"/>
    </xf>
    <xf numFmtId="177" fontId="37" fillId="2" borderId="0">
      <alignment vertical="top"/>
    </xf>
    <xf numFmtId="182" fontId="37" fillId="3" borderId="0">
      <alignment vertical="top"/>
    </xf>
    <xf numFmtId="0" fontId="32" fillId="0" borderId="6" applyNumberFormat="0" applyFill="0" applyAlignment="0" applyProtection="0"/>
    <xf numFmtId="0" fontId="29" fillId="25" borderId="0" applyNumberFormat="0" applyBorder="0" applyAlignment="0" applyProtection="0"/>
    <xf numFmtId="0" fontId="12" fillId="0" borderId="0"/>
    <xf numFmtId="0" fontId="56" fillId="0" borderId="0"/>
    <xf numFmtId="0" fontId="18" fillId="26" borderId="7" applyNumberFormat="0" applyFont="0" applyAlignment="0" applyProtection="0"/>
    <xf numFmtId="183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21" fillId="22" borderId="8" applyNumberFormat="0" applyAlignment="0" applyProtection="0"/>
    <xf numFmtId="0" fontId="57" fillId="0" borderId="0" applyNumberFormat="0">
      <alignment horizontal="left"/>
    </xf>
    <xf numFmtId="4" fontId="58" fillId="27" borderId="8" applyNumberFormat="0" applyProtection="0">
      <alignment vertical="center"/>
    </xf>
    <xf numFmtId="4" fontId="59" fillId="27" borderId="8" applyNumberFormat="0" applyProtection="0">
      <alignment vertical="center"/>
    </xf>
    <xf numFmtId="4" fontId="58" fillId="27" borderId="8" applyNumberFormat="0" applyProtection="0">
      <alignment horizontal="left" vertical="center" indent="1"/>
    </xf>
    <xf numFmtId="4" fontId="58" fillId="27" borderId="8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4" fontId="58" fillId="29" borderId="8" applyNumberFormat="0" applyProtection="0">
      <alignment horizontal="right" vertical="center"/>
    </xf>
    <xf numFmtId="4" fontId="58" fillId="30" borderId="8" applyNumberFormat="0" applyProtection="0">
      <alignment horizontal="right" vertical="center"/>
    </xf>
    <xf numFmtId="4" fontId="58" fillId="31" borderId="8" applyNumberFormat="0" applyProtection="0">
      <alignment horizontal="right" vertical="center"/>
    </xf>
    <xf numFmtId="4" fontId="58" fillId="32" borderId="8" applyNumberFormat="0" applyProtection="0">
      <alignment horizontal="right" vertical="center"/>
    </xf>
    <xf numFmtId="4" fontId="58" fillId="33" borderId="8" applyNumberFormat="0" applyProtection="0">
      <alignment horizontal="right" vertical="center"/>
    </xf>
    <xf numFmtId="4" fontId="58" fillId="34" borderId="8" applyNumberFormat="0" applyProtection="0">
      <alignment horizontal="right" vertical="center"/>
    </xf>
    <xf numFmtId="4" fontId="58" fillId="35" borderId="8" applyNumberFormat="0" applyProtection="0">
      <alignment horizontal="right" vertical="center"/>
    </xf>
    <xf numFmtId="4" fontId="58" fillId="36" borderId="8" applyNumberFormat="0" applyProtection="0">
      <alignment horizontal="right" vertical="center"/>
    </xf>
    <xf numFmtId="4" fontId="58" fillId="37" borderId="8" applyNumberFormat="0" applyProtection="0">
      <alignment horizontal="right" vertical="center"/>
    </xf>
    <xf numFmtId="4" fontId="60" fillId="38" borderId="8" applyNumberFormat="0" applyProtection="0">
      <alignment horizontal="left" vertical="center" indent="1"/>
    </xf>
    <xf numFmtId="4" fontId="58" fillId="39" borderId="9" applyNumberFormat="0" applyProtection="0">
      <alignment horizontal="left" vertical="center" indent="1"/>
    </xf>
    <xf numFmtId="4" fontId="61" fillId="40" borderId="0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4" fontId="62" fillId="39" borderId="8" applyNumberFormat="0" applyProtection="0">
      <alignment horizontal="left" vertical="center" indent="1"/>
    </xf>
    <xf numFmtId="4" fontId="62" fillId="41" borderId="8" applyNumberFormat="0" applyProtection="0">
      <alignment horizontal="left" vertical="center" indent="1"/>
    </xf>
    <xf numFmtId="0" fontId="44" fillId="41" borderId="8" applyNumberFormat="0" applyProtection="0">
      <alignment horizontal="left" vertical="center" indent="1"/>
    </xf>
    <xf numFmtId="0" fontId="44" fillId="41" borderId="8" applyNumberFormat="0" applyProtection="0">
      <alignment horizontal="left" vertical="center" indent="1"/>
    </xf>
    <xf numFmtId="0" fontId="44" fillId="42" borderId="8" applyNumberFormat="0" applyProtection="0">
      <alignment horizontal="left" vertical="center" indent="1"/>
    </xf>
    <xf numFmtId="0" fontId="44" fillId="42" borderId="8" applyNumberFormat="0" applyProtection="0">
      <alignment horizontal="left" vertical="center" indent="1"/>
    </xf>
    <xf numFmtId="0" fontId="44" fillId="2" borderId="8" applyNumberFormat="0" applyProtection="0">
      <alignment horizontal="left" vertical="center" indent="1"/>
    </xf>
    <xf numFmtId="0" fontId="44" fillId="2" borderId="8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0" fontId="12" fillId="0" borderId="0"/>
    <xf numFmtId="4" fontId="58" fillId="43" borderId="8" applyNumberFormat="0" applyProtection="0">
      <alignment vertical="center"/>
    </xf>
    <xf numFmtId="4" fontId="59" fillId="43" borderId="8" applyNumberFormat="0" applyProtection="0">
      <alignment vertical="center"/>
    </xf>
    <xf numFmtId="4" fontId="58" fillId="43" borderId="8" applyNumberFormat="0" applyProtection="0">
      <alignment horizontal="left" vertical="center" indent="1"/>
    </xf>
    <xf numFmtId="4" fontId="58" fillId="43" borderId="8" applyNumberFormat="0" applyProtection="0">
      <alignment horizontal="left" vertical="center" indent="1"/>
    </xf>
    <xf numFmtId="4" fontId="58" fillId="39" borderId="8" applyNumberFormat="0" applyProtection="0">
      <alignment horizontal="right" vertical="center"/>
    </xf>
    <xf numFmtId="4" fontId="59" fillId="39" borderId="8" applyNumberFormat="0" applyProtection="0">
      <alignment horizontal="right" vertical="center"/>
    </xf>
    <xf numFmtId="0" fontId="44" fillId="28" borderId="8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0" fontId="63" fillId="0" borderId="0"/>
    <xf numFmtId="4" fontId="64" fillId="39" borderId="8" applyNumberFormat="0" applyProtection="0">
      <alignment horizontal="right" vertical="center"/>
    </xf>
    <xf numFmtId="177" fontId="65" fillId="44" borderId="0">
      <alignment horizontal="right" vertical="top"/>
    </xf>
    <xf numFmtId="0" fontId="28" fillId="0" borderId="0" applyNumberFormat="0" applyFill="0" applyBorder="0" applyAlignment="0" applyProtection="0"/>
    <xf numFmtId="0" fontId="45" fillId="0" borderId="10" applyNumberFormat="0" applyFont="0" applyFill="0" applyAlignment="0" applyProtection="0"/>
    <xf numFmtId="0" fontId="33" fillId="0" borderId="0" applyNumberFormat="0" applyFill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173" fontId="43" fillId="0" borderId="2">
      <protection locked="0"/>
    </xf>
    <xf numFmtId="0" fontId="20" fillId="9" borderId="3" applyNumberFormat="0" applyAlignment="0" applyProtection="0"/>
    <xf numFmtId="0" fontId="21" fillId="22" borderId="8" applyNumberFormat="0" applyAlignment="0" applyProtection="0"/>
    <xf numFmtId="0" fontId="22" fillId="22" borderId="3" applyNumberFormat="0" applyAlignment="0" applyProtection="0"/>
    <xf numFmtId="0" fontId="66" fillId="0" borderId="0" applyBorder="0">
      <alignment horizontal="center" vertical="center" wrapText="1"/>
    </xf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67" fillId="0" borderId="13" applyBorder="0">
      <alignment horizontal="center" vertical="center" wrapText="1"/>
    </xf>
    <xf numFmtId="173" fontId="46" fillId="24" borderId="2"/>
    <xf numFmtId="4" fontId="68" fillId="27" borderId="14" applyBorder="0">
      <alignment horizontal="right"/>
    </xf>
    <xf numFmtId="49" fontId="69" fillId="0" borderId="0" applyBorder="0">
      <alignment vertical="center"/>
    </xf>
    <xf numFmtId="0" fontId="26" fillId="0" borderId="15" applyNumberFormat="0" applyFill="0" applyAlignment="0" applyProtection="0"/>
    <xf numFmtId="3" fontId="46" fillId="0" borderId="14" applyBorder="0">
      <alignment vertical="center"/>
    </xf>
    <xf numFmtId="0" fontId="27" fillId="23" borderId="4" applyNumberFormat="0" applyAlignment="0" applyProtection="0"/>
    <xf numFmtId="0" fontId="70" fillId="3" borderId="0" applyFill="0">
      <alignment wrapText="1"/>
    </xf>
    <xf numFmtId="0" fontId="71" fillId="0" borderId="0">
      <alignment horizontal="center" vertical="top" wrapText="1"/>
    </xf>
    <xf numFmtId="0" fontId="72" fillId="0" borderId="0">
      <alignment horizontal="centerContinuous" vertical="center" wrapText="1"/>
    </xf>
    <xf numFmtId="0" fontId="28" fillId="0" borderId="0" applyNumberFormat="0" applyFill="0" applyBorder="0" applyAlignment="0" applyProtection="0"/>
    <xf numFmtId="0" fontId="29" fillId="25" borderId="0" applyNumberFormat="0" applyBorder="0" applyAlignment="0" applyProtection="0"/>
    <xf numFmtId="0" fontId="75" fillId="0" borderId="0"/>
    <xf numFmtId="0" fontId="4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0" borderId="0"/>
    <xf numFmtId="0" fontId="44" fillId="0" borderId="0"/>
    <xf numFmtId="0" fontId="30" fillId="5" borderId="0" applyNumberFormat="0" applyBorder="0" applyAlignment="0" applyProtection="0"/>
    <xf numFmtId="0" fontId="12" fillId="0" borderId="0" applyFont="0" applyFill="0" applyBorder="0" applyProtection="0">
      <alignment horizontal="center" vertical="center" wrapText="1"/>
    </xf>
    <xf numFmtId="0" fontId="12" fillId="0" borderId="0" applyNumberFormat="0" applyFont="0" applyFill="0" applyBorder="0" applyProtection="0">
      <alignment horizontal="justify" vertical="center" wrapText="1"/>
    </xf>
    <xf numFmtId="168" fontId="73" fillId="27" borderId="16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68" fillId="26" borderId="7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2" fillId="0" borderId="6" applyNumberFormat="0" applyFill="0" applyAlignment="0" applyProtection="0"/>
    <xf numFmtId="0" fontId="39" fillId="0" borderId="0"/>
    <xf numFmtId="177" fontId="36" fillId="0" borderId="0">
      <alignment vertical="top"/>
    </xf>
    <xf numFmtId="3" fontId="74" fillId="0" borderId="0"/>
    <xf numFmtId="0" fontId="33" fillId="0" borderId="0" applyNumberFormat="0" applyFill="0" applyBorder="0" applyAlignment="0" applyProtection="0"/>
    <xf numFmtId="49" fontId="70" fillId="0" borderId="0">
      <alignment horizontal="center"/>
    </xf>
    <xf numFmtId="185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" fontId="68" fillId="3" borderId="0" applyBorder="0">
      <alignment horizontal="right"/>
    </xf>
    <xf numFmtId="4" fontId="68" fillId="3" borderId="0" applyBorder="0">
      <alignment horizontal="right"/>
    </xf>
    <xf numFmtId="4" fontId="68" fillId="3" borderId="0" applyBorder="0">
      <alignment horizontal="right"/>
    </xf>
    <xf numFmtId="4" fontId="68" fillId="45" borderId="17" applyBorder="0">
      <alignment horizontal="right"/>
    </xf>
    <xf numFmtId="4" fontId="68" fillId="3" borderId="14" applyFont="0" applyBorder="0">
      <alignment horizontal="right"/>
    </xf>
    <xf numFmtId="0" fontId="34" fillId="6" borderId="0" applyNumberFormat="0" applyBorder="0" applyAlignment="0" applyProtection="0"/>
    <xf numFmtId="174" fontId="12" fillId="0" borderId="14" applyFont="0" applyFill="0" applyBorder="0" applyProtection="0">
      <alignment horizontal="center" vertical="center"/>
    </xf>
    <xf numFmtId="164" fontId="40" fillId="0" borderId="0">
      <protection locked="0"/>
    </xf>
    <xf numFmtId="0" fontId="43" fillId="0" borderId="14" applyBorder="0">
      <alignment horizontal="center" vertical="center" wrapText="1"/>
    </xf>
    <xf numFmtId="0" fontId="76" fillId="0" borderId="0"/>
  </cellStyleXfs>
  <cellXfs count="115">
    <xf numFmtId="0" fontId="0" fillId="0" borderId="0" xfId="0"/>
    <xf numFmtId="2" fontId="1" fillId="0" borderId="14" xfId="0" applyNumberFormat="1" applyFont="1" applyFill="1" applyBorder="1" applyAlignment="1">
      <alignment horizontal="center" vertical="center"/>
    </xf>
    <xf numFmtId="2" fontId="14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/>
    </xf>
    <xf numFmtId="166" fontId="1" fillId="0" borderId="1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5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2" fontId="8" fillId="0" borderId="0" xfId="0" applyNumberFormat="1" applyFont="1" applyFill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2" fontId="1" fillId="0" borderId="14" xfId="167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Alignment="1">
      <alignment vertical="top"/>
    </xf>
    <xf numFmtId="167" fontId="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166" fontId="6" fillId="0" borderId="0" xfId="0" applyNumberFormat="1" applyFont="1" applyFill="1" applyAlignment="1">
      <alignment horizontal="center"/>
    </xf>
    <xf numFmtId="0" fontId="14" fillId="0" borderId="14" xfId="0" applyFont="1" applyFill="1" applyBorder="1" applyAlignment="1">
      <alignment horizontal="center" vertical="center"/>
    </xf>
    <xf numFmtId="187" fontId="14" fillId="0" borderId="0" xfId="0" applyNumberFormat="1" applyFont="1" applyFill="1" applyBorder="1" applyAlignment="1">
      <alignment horizontal="center" vertical="center"/>
    </xf>
    <xf numFmtId="2" fontId="1" fillId="46" borderId="14" xfId="0" applyNumberFormat="1" applyFont="1" applyFill="1" applyBorder="1" applyAlignment="1">
      <alignment horizontal="center" vertical="center"/>
    </xf>
    <xf numFmtId="0" fontId="1" fillId="46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/>
    </xf>
    <xf numFmtId="2" fontId="1" fillId="0" borderId="14" xfId="169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14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top"/>
    </xf>
    <xf numFmtId="0" fontId="14" fillId="46" borderId="14" xfId="0" applyFont="1" applyFill="1" applyBorder="1" applyAlignment="1">
      <alignment horizontal="center" vertical="center" wrapText="1"/>
    </xf>
    <xf numFmtId="2" fontId="1" fillId="46" borderId="20" xfId="0" applyNumberFormat="1" applyFont="1" applyFill="1" applyBorder="1" applyAlignment="1">
      <alignment horizontal="center" vertical="center"/>
    </xf>
    <xf numFmtId="2" fontId="1" fillId="46" borderId="19" xfId="0" applyNumberFormat="1" applyFont="1" applyFill="1" applyBorder="1" applyAlignment="1">
      <alignment horizontal="center" vertical="center"/>
    </xf>
    <xf numFmtId="2" fontId="1" fillId="46" borderId="21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2" fontId="1" fillId="0" borderId="22" xfId="0" applyNumberFormat="1" applyFont="1" applyFill="1" applyBorder="1" applyAlignment="1">
      <alignment horizontal="center" vertical="center"/>
    </xf>
    <xf numFmtId="2" fontId="14" fillId="0" borderId="21" xfId="0" applyNumberFormat="1" applyFont="1" applyFill="1" applyBorder="1" applyAlignment="1">
      <alignment horizontal="center" vertical="center"/>
    </xf>
    <xf numFmtId="2" fontId="14" fillId="46" borderId="14" xfId="0" applyNumberFormat="1" applyFont="1" applyFill="1" applyBorder="1" applyAlignment="1">
      <alignment horizontal="center" vertical="center"/>
    </xf>
    <xf numFmtId="0" fontId="15" fillId="46" borderId="21" xfId="0" applyFont="1" applyFill="1" applyBorder="1" applyAlignment="1">
      <alignment horizontal="center" vertical="top"/>
    </xf>
    <xf numFmtId="49" fontId="1" fillId="0" borderId="14" xfId="211" applyNumberFormat="1" applyFont="1" applyFill="1" applyBorder="1" applyAlignment="1">
      <alignment horizontal="center" vertical="center" wrapText="1"/>
    </xf>
    <xf numFmtId="4" fontId="14" fillId="46" borderId="14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left" vertical="center"/>
    </xf>
    <xf numFmtId="2" fontId="14" fillId="0" borderId="0" xfId="0" applyNumberFormat="1" applyFont="1" applyFill="1" applyBorder="1" applyAlignment="1">
      <alignment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4" fillId="0" borderId="14" xfId="0" applyNumberFormat="1" applyFont="1" applyFill="1" applyBorder="1" applyAlignment="1">
      <alignment horizontal="center" vertical="center"/>
    </xf>
    <xf numFmtId="2" fontId="1" fillId="46" borderId="14" xfId="0" applyNumberFormat="1" applyFont="1" applyFill="1" applyBorder="1" applyAlignment="1">
      <alignment horizontal="center" vertical="center"/>
    </xf>
    <xf numFmtId="2" fontId="14" fillId="46" borderId="14" xfId="0" applyNumberFormat="1" applyFont="1" applyFill="1" applyBorder="1" applyAlignment="1">
      <alignment horizontal="center" vertical="center"/>
    </xf>
    <xf numFmtId="2" fontId="78" fillId="0" borderId="0" xfId="0" applyNumberFormat="1" applyFont="1" applyFill="1" applyBorder="1" applyAlignment="1">
      <alignment horizontal="center" vertical="center"/>
    </xf>
    <xf numFmtId="0" fontId="76" fillId="0" borderId="0" xfId="0" applyFont="1" applyFill="1" applyAlignment="1">
      <alignment vertical="center"/>
    </xf>
    <xf numFmtId="2" fontId="76" fillId="0" borderId="0" xfId="0" applyNumberFormat="1" applyFont="1" applyFill="1" applyAlignment="1">
      <alignment vertical="center"/>
    </xf>
    <xf numFmtId="2" fontId="14" fillId="46" borderId="0" xfId="0" applyNumberFormat="1" applyFont="1" applyFill="1" applyBorder="1" applyAlignment="1">
      <alignment horizontal="center" vertical="center"/>
    </xf>
    <xf numFmtId="2" fontId="1" fillId="46" borderId="0" xfId="0" applyNumberFormat="1" applyFont="1" applyFill="1" applyBorder="1" applyAlignment="1">
      <alignment horizontal="center" vertical="center"/>
    </xf>
    <xf numFmtId="0" fontId="8" fillId="46" borderId="0" xfId="0" applyFont="1" applyFill="1" applyAlignment="1">
      <alignment vertical="center"/>
    </xf>
    <xf numFmtId="49" fontId="1" fillId="0" borderId="14" xfId="211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7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9" fontId="1" fillId="0" borderId="14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 indent="1"/>
    </xf>
    <xf numFmtId="0" fontId="15" fillId="0" borderId="14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49" fontId="1" fillId="46" borderId="14" xfId="0" applyNumberFormat="1" applyFont="1" applyFill="1" applyBorder="1" applyAlignment="1">
      <alignment horizontal="center" vertical="center"/>
    </xf>
    <xf numFmtId="0" fontId="1" fillId="46" borderId="14" xfId="0" applyFont="1" applyFill="1" applyBorder="1" applyAlignment="1">
      <alignment horizontal="left" vertical="center" wrapText="1" indent="5"/>
    </xf>
    <xf numFmtId="0" fontId="1" fillId="0" borderId="14" xfId="0" applyFont="1" applyFill="1" applyBorder="1" applyAlignment="1">
      <alignment horizontal="left" vertical="center" wrapText="1" indent="2"/>
    </xf>
    <xf numFmtId="0" fontId="14" fillId="0" borderId="14" xfId="0" applyFont="1" applyFill="1" applyBorder="1" applyAlignment="1">
      <alignment horizontal="left" vertical="center" wrapText="1" indent="1"/>
    </xf>
    <xf numFmtId="0" fontId="1" fillId="0" borderId="14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4"/>
    </xf>
    <xf numFmtId="0" fontId="1" fillId="46" borderId="14" xfId="0" applyFont="1" applyFill="1" applyBorder="1" applyAlignment="1">
      <alignment horizontal="left" vertical="center" wrapText="1" indent="1"/>
    </xf>
    <xf numFmtId="0" fontId="1" fillId="46" borderId="14" xfId="0" applyFont="1" applyFill="1" applyBorder="1" applyAlignment="1">
      <alignment horizontal="left" vertical="center" wrapText="1" indent="2"/>
    </xf>
    <xf numFmtId="0" fontId="14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49" fontId="1" fillId="46" borderId="14" xfId="0" applyNumberFormat="1" applyFont="1" applyFill="1" applyBorder="1" applyAlignment="1">
      <alignment horizontal="left" vertical="center" wrapText="1"/>
    </xf>
    <xf numFmtId="0" fontId="1" fillId="46" borderId="14" xfId="0" applyFont="1" applyFill="1" applyBorder="1" applyAlignment="1">
      <alignment horizontal="center" vertical="center" wrapText="1"/>
    </xf>
    <xf numFmtId="49" fontId="14" fillId="46" borderId="22" xfId="0" applyNumberFormat="1" applyFont="1" applyFill="1" applyBorder="1" applyAlignment="1">
      <alignment horizontal="center" vertical="center"/>
    </xf>
    <xf numFmtId="0" fontId="14" fillId="46" borderId="14" xfId="0" applyFont="1" applyFill="1" applyBorder="1" applyAlignment="1">
      <alignment horizontal="center" vertical="center" wrapText="1"/>
    </xf>
    <xf numFmtId="0" fontId="1" fillId="46" borderId="14" xfId="0" applyFont="1" applyFill="1" applyBorder="1" applyAlignment="1">
      <alignment horizontal="left" vertical="center" wrapText="1" indent="3"/>
    </xf>
    <xf numFmtId="0" fontId="15" fillId="46" borderId="21" xfId="0" applyFont="1" applyFill="1" applyBorder="1" applyAlignment="1">
      <alignment horizontal="center" vertical="top"/>
    </xf>
    <xf numFmtId="0" fontId="1" fillId="46" borderId="14" xfId="0" applyFont="1" applyFill="1" applyBorder="1" applyAlignment="1">
      <alignment horizontal="left" vertical="center" wrapText="1"/>
    </xf>
    <xf numFmtId="0" fontId="1" fillId="46" borderId="14" xfId="0" applyFont="1" applyFill="1" applyBorder="1" applyAlignment="1">
      <alignment horizontal="left" vertical="center" wrapText="1" indent="4"/>
    </xf>
    <xf numFmtId="0" fontId="7" fillId="0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</cellXfs>
  <cellStyles count="212">
    <cellStyle name="%" xfId="1"/>
    <cellStyle name="%_Inputs" xfId="2"/>
    <cellStyle name="%_Inputs (const)" xfId="3"/>
    <cellStyle name="%_Inputs Co" xfId="4"/>
    <cellStyle name="_Model_RAB Мой" xfId="5"/>
    <cellStyle name="_Model_RAB_MRSK_svod" xfId="6"/>
    <cellStyle name="_выручка по присоединениям2" xfId="7"/>
    <cellStyle name="_Исходные данные для модели" xfId="8"/>
    <cellStyle name="_МОДЕЛЬ_1 (2)" xfId="9"/>
    <cellStyle name="_НВВ 2009 постатейно свод по филиалам_09_02_09" xfId="10"/>
    <cellStyle name="_НВВ 2009 постатейно свод по филиалам_для Валентина" xfId="11"/>
    <cellStyle name="_Омск" xfId="12"/>
    <cellStyle name="_пр 5 тариф RAB" xfId="13"/>
    <cellStyle name="_Предожение _ДБП_2009 г ( согласованные БП)  (2)" xfId="14"/>
    <cellStyle name="_Приложение МТС-3-КС" xfId="15"/>
    <cellStyle name="_Приложение-МТС--2-1" xfId="16"/>
    <cellStyle name="_Расчет RAB_22072008" xfId="17"/>
    <cellStyle name="_Расчет RAB_Лен и МОЭСК_с 2010 года_14.04.2009_со сглаж_version 3.0_без ФСК" xfId="18"/>
    <cellStyle name="_Свод по ИПР (2)" xfId="19"/>
    <cellStyle name="_таблицы для расчетов28-04-08_2006-2009_прибыль корр_по ИА" xfId="20"/>
    <cellStyle name="_таблицы для расчетов28-04-08_2006-2009с ИА" xfId="21"/>
    <cellStyle name="_Форма 6  РТК.xls(отчет по Адр пр. ЛО)" xfId="22"/>
    <cellStyle name="_Формат разбивки по МРСК_РСК" xfId="23"/>
    <cellStyle name="_Формат_для Согласования" xfId="24"/>
    <cellStyle name="”ќђќ‘ћ‚›‰" xfId="25"/>
    <cellStyle name="”љ‘ђћ‚ђќќ›‰" xfId="26"/>
    <cellStyle name="„…ќ…†ќ›‰" xfId="27"/>
    <cellStyle name="‡ђѓћ‹ћ‚ћљ1" xfId="28"/>
    <cellStyle name="‡ђѓћ‹ћ‚ћљ2" xfId="29"/>
    <cellStyle name="’ћѓћ‚›‰" xfId="30"/>
    <cellStyle name="20% - Accent1" xfId="31"/>
    <cellStyle name="20% - Accent2" xfId="32"/>
    <cellStyle name="20% - Accent3" xfId="33"/>
    <cellStyle name="20% - Accent4" xfId="34"/>
    <cellStyle name="20% - Accent5" xfId="35"/>
    <cellStyle name="20% - Accent6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60% - Accent1" xfId="43"/>
    <cellStyle name="60% - Accent2" xfId="44"/>
    <cellStyle name="60% - Accent3" xfId="45"/>
    <cellStyle name="60% - Accent4" xfId="46"/>
    <cellStyle name="60% - Accent5" xfId="47"/>
    <cellStyle name="60% - Accent6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Ăčďĺđńńűëęŕ" xfId="55"/>
    <cellStyle name="Áĺççŕůčňíűé" xfId="56"/>
    <cellStyle name="Äĺíĺćíűé [0]_(ňŕá 3č)" xfId="57"/>
    <cellStyle name="Äĺíĺćíűé_(ňŕá 3č)" xfId="58"/>
    <cellStyle name="Bad" xfId="59"/>
    <cellStyle name="Calculation" xfId="60"/>
    <cellStyle name="Check Cell" xfId="61"/>
    <cellStyle name="Comma [0]_laroux" xfId="62"/>
    <cellStyle name="Comma_laroux" xfId="63"/>
    <cellStyle name="Comma0" xfId="64"/>
    <cellStyle name="Çŕůčňíűé" xfId="65"/>
    <cellStyle name="Currency [0]" xfId="66"/>
    <cellStyle name="Currency_laroux" xfId="67"/>
    <cellStyle name="Currency0" xfId="68"/>
    <cellStyle name="Date" xfId="69"/>
    <cellStyle name="Dates" xfId="70"/>
    <cellStyle name="E-mail" xfId="71"/>
    <cellStyle name="Euro" xfId="72"/>
    <cellStyle name="Explanatory Text" xfId="73"/>
    <cellStyle name="Fixed" xfId="74"/>
    <cellStyle name="Good" xfId="75"/>
    <cellStyle name="Heading" xfId="76"/>
    <cellStyle name="Heading 1" xfId="77"/>
    <cellStyle name="Heading 2" xfId="78"/>
    <cellStyle name="Heading 3" xfId="79"/>
    <cellStyle name="Heading 4" xfId="80"/>
    <cellStyle name="Heading2" xfId="81"/>
    <cellStyle name="Îáű÷íűé__FES" xfId="82"/>
    <cellStyle name="Îňęđűâŕâřŕ˙ń˙ ăčďĺđńńűëęŕ" xfId="83"/>
    <cellStyle name="Input" xfId="84"/>
    <cellStyle name="Inputs" xfId="85"/>
    <cellStyle name="Inputs (const)" xfId="86"/>
    <cellStyle name="Inputs Co" xfId="87"/>
    <cellStyle name="Linked Cell" xfId="88"/>
    <cellStyle name="Neutral" xfId="89"/>
    <cellStyle name="Normal_38" xfId="90"/>
    <cellStyle name="Normal1" xfId="91"/>
    <cellStyle name="Note" xfId="92"/>
    <cellStyle name="Ôčíŕíńîâűé [0]_(ňŕá 3č)" xfId="93"/>
    <cellStyle name="Ôčíŕíńîâűé_(ňŕá 3č)" xfId="94"/>
    <cellStyle name="Output" xfId="95"/>
    <cellStyle name="Price_Body" xfId="96"/>
    <cellStyle name="SAPBEXaggData" xfId="97"/>
    <cellStyle name="SAPBEXaggDataEmph" xfId="98"/>
    <cellStyle name="SAPBEXaggItem" xfId="99"/>
    <cellStyle name="SAPBEXaggItemX" xfId="100"/>
    <cellStyle name="SAPBEXchaText" xfId="101"/>
    <cellStyle name="SAPBEXexcBad7" xfId="102"/>
    <cellStyle name="SAPBEXexcBad8" xfId="103"/>
    <cellStyle name="SAPBEXexcBad9" xfId="104"/>
    <cellStyle name="SAPBEXexcCritical4" xfId="105"/>
    <cellStyle name="SAPBEXexcCritical5" xfId="106"/>
    <cellStyle name="SAPBEXexcCritical6" xfId="107"/>
    <cellStyle name="SAPBEXexcGood1" xfId="108"/>
    <cellStyle name="SAPBEXexcGood2" xfId="109"/>
    <cellStyle name="SAPBEXexcGood3" xfId="110"/>
    <cellStyle name="SAPBEXfilterDrill" xfId="111"/>
    <cellStyle name="SAPBEXfilterItem" xfId="112"/>
    <cellStyle name="SAPBEXfilterText" xfId="113"/>
    <cellStyle name="SAPBEXformats" xfId="114"/>
    <cellStyle name="SAPBEXheaderItem" xfId="115"/>
    <cellStyle name="SAPBEXheaderText" xfId="116"/>
    <cellStyle name="SAPBEXHLevel0" xfId="117"/>
    <cellStyle name="SAPBEXHLevel0X" xfId="118"/>
    <cellStyle name="SAPBEXHLevel1" xfId="119"/>
    <cellStyle name="SAPBEXHLevel1X" xfId="120"/>
    <cellStyle name="SAPBEXHLevel2" xfId="121"/>
    <cellStyle name="SAPBEXHLevel2X" xfId="122"/>
    <cellStyle name="SAPBEXHLevel3" xfId="123"/>
    <cellStyle name="SAPBEXHLevel3X" xfId="124"/>
    <cellStyle name="SAPBEXinputData" xfId="125"/>
    <cellStyle name="SAPBEXresData" xfId="126"/>
    <cellStyle name="SAPBEXresDataEmph" xfId="127"/>
    <cellStyle name="SAPBEXresItem" xfId="128"/>
    <cellStyle name="SAPBEXresItemX" xfId="129"/>
    <cellStyle name="SAPBEXstdData" xfId="130"/>
    <cellStyle name="SAPBEXstdDataEmph" xfId="131"/>
    <cellStyle name="SAPBEXstdItem" xfId="132"/>
    <cellStyle name="SAPBEXstdItemX" xfId="133"/>
    <cellStyle name="SAPBEXtitle" xfId="134"/>
    <cellStyle name="SAPBEXundefined" xfId="135"/>
    <cellStyle name="Table Heading" xfId="136"/>
    <cellStyle name="Title" xfId="137"/>
    <cellStyle name="Total" xfId="138"/>
    <cellStyle name="Warning Text" xfId="139"/>
    <cellStyle name="Акцент1 2" xfId="140"/>
    <cellStyle name="Акцент2 2" xfId="141"/>
    <cellStyle name="Акцент3 2" xfId="142"/>
    <cellStyle name="Акцент4 2" xfId="143"/>
    <cellStyle name="Акцент5 2" xfId="144"/>
    <cellStyle name="Акцент6 2" xfId="145"/>
    <cellStyle name="Беззащитный" xfId="146"/>
    <cellStyle name="Ввод  2" xfId="147"/>
    <cellStyle name="Вывод 2" xfId="148"/>
    <cellStyle name="Вычисление 2" xfId="149"/>
    <cellStyle name="Заголовок" xfId="150"/>
    <cellStyle name="Заголовок 1 2" xfId="151"/>
    <cellStyle name="Заголовок 2 2" xfId="152"/>
    <cellStyle name="Заголовок 3 2" xfId="153"/>
    <cellStyle name="Заголовок 4 2" xfId="154"/>
    <cellStyle name="ЗаголовокСтолбца" xfId="155"/>
    <cellStyle name="Защитный" xfId="156"/>
    <cellStyle name="Значение" xfId="157"/>
    <cellStyle name="Зоголовок" xfId="158"/>
    <cellStyle name="Итог 2" xfId="159"/>
    <cellStyle name="Итого" xfId="160"/>
    <cellStyle name="Контрольная ячейка 2" xfId="161"/>
    <cellStyle name="Мои наименования показателей" xfId="162"/>
    <cellStyle name="Мой заголовок" xfId="163"/>
    <cellStyle name="Мой заголовок листа" xfId="164"/>
    <cellStyle name="Название 2" xfId="165"/>
    <cellStyle name="Нейтральный 2" xfId="166"/>
    <cellStyle name="Обычный" xfId="0" builtinId="0"/>
    <cellStyle name="Обычный 2" xfId="167"/>
    <cellStyle name="Обычный 2 2" xfId="168"/>
    <cellStyle name="Обычный 2 3" xfId="169"/>
    <cellStyle name="Обычный 2 4" xfId="170"/>
    <cellStyle name="Обычный 2_RAB 2_ИПР 7,3 млрд_МРСК_орех неогранич_заявка без ПМ" xfId="171"/>
    <cellStyle name="Обычный 3" xfId="172"/>
    <cellStyle name="Обычный 3 2" xfId="211"/>
    <cellStyle name="Обычный 4" xfId="173"/>
    <cellStyle name="Обычный 4 2" xfId="174"/>
    <cellStyle name="Обычный 4_Исходные данные для модели" xfId="175"/>
    <cellStyle name="Обычный 5" xfId="176"/>
    <cellStyle name="Обычный 6" xfId="177"/>
    <cellStyle name="Плохой 2" xfId="178"/>
    <cellStyle name="По центру с переносом" xfId="179"/>
    <cellStyle name="По ширине с переносом" xfId="180"/>
    <cellStyle name="Поле ввода" xfId="181"/>
    <cellStyle name="Пояснение 2" xfId="182"/>
    <cellStyle name="Примечание 2" xfId="183"/>
    <cellStyle name="Процентный 2" xfId="184"/>
    <cellStyle name="Процентный 2 2" xfId="185"/>
    <cellStyle name="Процентный 2 3" xfId="186"/>
    <cellStyle name="Процентный 2 4" xfId="187"/>
    <cellStyle name="Процентный 3" xfId="188"/>
    <cellStyle name="Процентный 4" xfId="189"/>
    <cellStyle name="Связанная ячейка 2" xfId="190"/>
    <cellStyle name="Стиль 1" xfId="191"/>
    <cellStyle name="Стиль 1 2" xfId="192"/>
    <cellStyle name="ТЕКСТ" xfId="193"/>
    <cellStyle name="Текст предупреждения 2" xfId="194"/>
    <cellStyle name="Текстовый" xfId="195"/>
    <cellStyle name="Тысячи [0]_22гк" xfId="196"/>
    <cellStyle name="Тысячи_22гк" xfId="197"/>
    <cellStyle name="Финансовый 2" xfId="198"/>
    <cellStyle name="Финансовый 2 2" xfId="199"/>
    <cellStyle name="Финансовый 3" xfId="200"/>
    <cellStyle name="Финансовый 4" xfId="201"/>
    <cellStyle name="Формула" xfId="202"/>
    <cellStyle name="Формула 2" xfId="203"/>
    <cellStyle name="Формула_A РТ 2009 Рязаньэнерго" xfId="204"/>
    <cellStyle name="ФормулаВБ" xfId="205"/>
    <cellStyle name="ФормулаНаКонтроль" xfId="206"/>
    <cellStyle name="Хороший 2" xfId="207"/>
    <cellStyle name="Цифры по центру с десятыми" xfId="208"/>
    <cellStyle name="Џђћ–…ќ’ќ›‰" xfId="209"/>
    <cellStyle name="Шапка таблицы" xfId="2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AK459"/>
  <sheetViews>
    <sheetView tabSelected="1" view="pageBreakPreview" zoomScale="90" zoomScaleNormal="100" zoomScaleSheetLayoutView="90" workbookViewId="0">
      <selection activeCell="Y19" sqref="Y19"/>
    </sheetView>
  </sheetViews>
  <sheetFormatPr defaultRowHeight="12.75" x14ac:dyDescent="0.2"/>
  <cols>
    <col min="1" max="1" width="3.7109375" style="17" customWidth="1"/>
    <col min="2" max="2" width="4.42578125" style="17" customWidth="1"/>
    <col min="3" max="3" width="13.28515625" style="17" customWidth="1"/>
    <col min="4" max="4" width="7.28515625" style="17" customWidth="1"/>
    <col min="5" max="5" width="14" style="17" customWidth="1"/>
    <col min="6" max="6" width="6.42578125" style="17" customWidth="1"/>
    <col min="7" max="7" width="4.5703125" style="17" customWidth="1"/>
    <col min="8" max="8" width="9" style="7" customWidth="1"/>
    <col min="9" max="11" width="7.42578125" style="7" bestFit="1" customWidth="1"/>
    <col min="12" max="12" width="13.7109375" style="7" customWidth="1"/>
    <col min="13" max="13" width="13.7109375" style="48" customWidth="1"/>
    <col min="14" max="14" width="13.7109375" style="7" customWidth="1"/>
    <col min="15" max="15" width="13.7109375" style="48" customWidth="1"/>
    <col min="16" max="16" width="13.7109375" style="7" customWidth="1"/>
    <col min="17" max="17" width="13.7109375" style="48" customWidth="1"/>
    <col min="18" max="18" width="13.7109375" style="7" customWidth="1"/>
    <col min="19" max="19" width="13.7109375" style="48" customWidth="1"/>
    <col min="20" max="20" width="13.7109375" customWidth="1"/>
    <col min="21" max="25" width="13.7109375" style="7" customWidth="1"/>
    <col min="26" max="26" width="9.140625" style="7" customWidth="1"/>
    <col min="27" max="16384" width="9.140625" style="17"/>
  </cols>
  <sheetData>
    <row r="1" spans="1:26" s="15" customFormat="1" ht="11.25" customHeight="1" x14ac:dyDescent="0.2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16"/>
      <c r="Y1" s="16"/>
    </row>
    <row r="2" spans="1:26" s="15" customFormat="1" ht="9.75" customHeight="1" x14ac:dyDescent="0.2">
      <c r="A2" s="84" t="s">
        <v>700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16"/>
      <c r="Y2" s="16"/>
    </row>
    <row r="3" spans="1:26" s="15" customFormat="1" ht="9.75" customHeight="1" x14ac:dyDescent="0.2">
      <c r="A3" s="86" t="s">
        <v>701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16"/>
      <c r="Y3" s="16"/>
    </row>
    <row r="4" spans="1:26" ht="6.75" customHeight="1" x14ac:dyDescent="0.15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Z4" s="17"/>
    </row>
    <row r="5" spans="1:26" s="18" customFormat="1" ht="12.75" customHeight="1" x14ac:dyDescent="0.2">
      <c r="A5" s="85" t="s">
        <v>695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19"/>
      <c r="Y5" s="19"/>
    </row>
    <row r="6" spans="1:26" s="15" customFormat="1" ht="9" customHeight="1" x14ac:dyDescent="0.2">
      <c r="A6" s="83" t="s">
        <v>696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6"/>
      <c r="Y6" s="6"/>
    </row>
    <row r="7" spans="1:26" s="15" customFormat="1" ht="12" customHeight="1" x14ac:dyDescent="0.2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10"/>
      <c r="Y7" s="10"/>
    </row>
    <row r="8" spans="1:26" s="15" customFormat="1" ht="9" customHeight="1" x14ac:dyDescent="0.2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10"/>
      <c r="Y8" s="10"/>
    </row>
    <row r="9" spans="1:26" s="15" customFormat="1" ht="12" x14ac:dyDescent="0.2">
      <c r="A9" s="86" t="s">
        <v>699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10"/>
      <c r="Y9" s="10"/>
    </row>
    <row r="10" spans="1:26" s="15" customFormat="1" ht="12.75" customHeight="1" x14ac:dyDescent="0.2">
      <c r="A10" s="86" t="s">
        <v>697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10"/>
      <c r="Y10" s="10"/>
    </row>
    <row r="11" spans="1:26" s="15" customFormat="1" ht="12.75" customHeight="1" x14ac:dyDescent="0.2">
      <c r="A11" s="83" t="s">
        <v>682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10"/>
      <c r="Y11" s="10"/>
    </row>
    <row r="12" spans="1:26" s="15" customFormat="1" ht="12" x14ac:dyDescent="0.2">
      <c r="A12" s="87" t="s">
        <v>702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10"/>
      <c r="Y12" s="10"/>
    </row>
    <row r="13" spans="1:26" s="15" customFormat="1" ht="12" x14ac:dyDescent="0.2">
      <c r="A13" s="83" t="s">
        <v>698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10"/>
      <c r="Y13" s="10"/>
    </row>
    <row r="14" spans="1:26" s="15" customFormat="1" ht="12.75" customHeight="1" x14ac:dyDescent="0.2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10"/>
      <c r="Y14" s="10"/>
    </row>
    <row r="15" spans="1:26" s="21" customFormat="1" ht="14.25" customHeight="1" x14ac:dyDescent="0.2">
      <c r="A15" s="93" t="s">
        <v>342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20"/>
      <c r="Y15" s="20"/>
    </row>
    <row r="16" spans="1:26" s="23" customFormat="1" ht="42" x14ac:dyDescent="0.2">
      <c r="A16" s="114" t="s">
        <v>3</v>
      </c>
      <c r="B16" s="114"/>
      <c r="C16" s="114" t="s">
        <v>4</v>
      </c>
      <c r="D16" s="114"/>
      <c r="E16" s="114"/>
      <c r="F16" s="114"/>
      <c r="G16" s="114"/>
      <c r="H16" s="114" t="s">
        <v>1</v>
      </c>
      <c r="I16" s="49" t="s">
        <v>692</v>
      </c>
      <c r="J16" s="49" t="s">
        <v>693</v>
      </c>
      <c r="K16" s="49" t="s">
        <v>694</v>
      </c>
      <c r="L16" s="82" t="s">
        <v>684</v>
      </c>
      <c r="M16" s="82"/>
      <c r="N16" s="82" t="s">
        <v>685</v>
      </c>
      <c r="O16" s="82"/>
      <c r="P16" s="82" t="s">
        <v>686</v>
      </c>
      <c r="Q16" s="82"/>
      <c r="R16" s="82" t="s">
        <v>687</v>
      </c>
      <c r="S16" s="82"/>
      <c r="T16" s="82" t="s">
        <v>688</v>
      </c>
      <c r="U16" s="82"/>
      <c r="V16" s="49" t="s">
        <v>5</v>
      </c>
      <c r="W16" s="49" t="s">
        <v>5</v>
      </c>
      <c r="X16" s="22"/>
      <c r="Y16" s="22"/>
    </row>
    <row r="17" spans="1:25" s="23" customFormat="1" ht="51.75" customHeight="1" x14ac:dyDescent="0.2">
      <c r="A17" s="114"/>
      <c r="B17" s="114"/>
      <c r="C17" s="114"/>
      <c r="D17" s="114"/>
      <c r="E17" s="114"/>
      <c r="F17" s="114"/>
      <c r="G17" s="114"/>
      <c r="H17" s="114"/>
      <c r="I17" s="49" t="s">
        <v>691</v>
      </c>
      <c r="J17" s="49" t="s">
        <v>691</v>
      </c>
      <c r="K17" s="49" t="s">
        <v>690</v>
      </c>
      <c r="L17" s="61" t="s">
        <v>689</v>
      </c>
      <c r="M17" s="61" t="s">
        <v>6</v>
      </c>
      <c r="N17" s="61" t="s">
        <v>689</v>
      </c>
      <c r="O17" s="61" t="s">
        <v>6</v>
      </c>
      <c r="P17" s="61" t="s">
        <v>689</v>
      </c>
      <c r="Q17" s="61" t="s">
        <v>6</v>
      </c>
      <c r="R17" s="61" t="s">
        <v>689</v>
      </c>
      <c r="S17" s="61" t="s">
        <v>6</v>
      </c>
      <c r="T17" s="61" t="s">
        <v>689</v>
      </c>
      <c r="U17" s="61" t="s">
        <v>6</v>
      </c>
      <c r="V17" s="49" t="s">
        <v>689</v>
      </c>
      <c r="W17" s="49" t="s">
        <v>6</v>
      </c>
      <c r="X17" s="22"/>
      <c r="Y17" s="22"/>
    </row>
    <row r="18" spans="1:25" s="25" customFormat="1" ht="11.25" x14ac:dyDescent="0.2">
      <c r="A18" s="92">
        <v>1</v>
      </c>
      <c r="B18" s="92"/>
      <c r="C18" s="92">
        <v>2</v>
      </c>
      <c r="D18" s="92"/>
      <c r="E18" s="92"/>
      <c r="F18" s="92"/>
      <c r="G18" s="92"/>
      <c r="H18" s="50">
        <v>3</v>
      </c>
      <c r="I18" s="50">
        <v>4</v>
      </c>
      <c r="J18" s="50">
        <v>5</v>
      </c>
      <c r="K18" s="50">
        <v>6</v>
      </c>
      <c r="L18" s="50">
        <v>7</v>
      </c>
      <c r="M18" s="50">
        <v>8</v>
      </c>
      <c r="N18" s="50">
        <v>9</v>
      </c>
      <c r="O18" s="50">
        <v>10</v>
      </c>
      <c r="P18" s="50">
        <v>11</v>
      </c>
      <c r="Q18" s="50">
        <v>12</v>
      </c>
      <c r="R18" s="50">
        <v>13</v>
      </c>
      <c r="S18" s="50">
        <v>14</v>
      </c>
      <c r="T18" s="50">
        <v>15</v>
      </c>
      <c r="U18" s="50">
        <v>16</v>
      </c>
      <c r="V18" s="50">
        <v>17</v>
      </c>
      <c r="W18" s="50">
        <v>18</v>
      </c>
      <c r="X18" s="24"/>
      <c r="Y18" s="24"/>
    </row>
    <row r="19" spans="1:25" s="27" customFormat="1" ht="17.25" customHeight="1" x14ac:dyDescent="0.2">
      <c r="A19" s="113" t="s">
        <v>44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26"/>
      <c r="Y19" s="26"/>
    </row>
    <row r="20" spans="1:25" s="14" customFormat="1" ht="9.75" customHeight="1" x14ac:dyDescent="0.2">
      <c r="A20" s="90" t="s">
        <v>21</v>
      </c>
      <c r="B20" s="90"/>
      <c r="C20" s="94" t="s">
        <v>41</v>
      </c>
      <c r="D20" s="94"/>
      <c r="E20" s="94"/>
      <c r="F20" s="94"/>
      <c r="G20" s="94"/>
      <c r="H20" s="12" t="s">
        <v>2</v>
      </c>
      <c r="I20" s="2">
        <f>I26+I28+I34</f>
        <v>1380.5627216158598</v>
      </c>
      <c r="J20" s="2">
        <f t="shared" ref="J20:T20" si="0">J26+J28+J34</f>
        <v>1409.646</v>
      </c>
      <c r="K20" s="2">
        <f t="shared" si="0"/>
        <v>1511.4589999999998</v>
      </c>
      <c r="L20" s="2">
        <f>L26+L28+L34</f>
        <v>1488.6389999999999</v>
      </c>
      <c r="M20" s="2" t="s">
        <v>683</v>
      </c>
      <c r="N20" s="2">
        <f t="shared" si="0"/>
        <v>1538.9239999999998</v>
      </c>
      <c r="O20" s="2" t="s">
        <v>683</v>
      </c>
      <c r="P20" s="2">
        <f t="shared" si="0"/>
        <v>1578.5349999999999</v>
      </c>
      <c r="Q20" s="2" t="s">
        <v>683</v>
      </c>
      <c r="R20" s="2">
        <f t="shared" si="0"/>
        <v>1633.761</v>
      </c>
      <c r="S20" s="2" t="s">
        <v>683</v>
      </c>
      <c r="T20" s="2">
        <f t="shared" si="0"/>
        <v>1682.7738299999999</v>
      </c>
      <c r="U20" s="1" t="s">
        <v>683</v>
      </c>
      <c r="V20" s="2">
        <f>L20+N20+P20+R20+T20</f>
        <v>7922.6328300000005</v>
      </c>
      <c r="W20" s="1" t="s">
        <v>683</v>
      </c>
      <c r="X20" s="13"/>
      <c r="Y20" s="13"/>
    </row>
    <row r="21" spans="1:25" s="29" customFormat="1" ht="11.25" x14ac:dyDescent="0.2">
      <c r="A21" s="89" t="s">
        <v>7</v>
      </c>
      <c r="B21" s="89"/>
      <c r="C21" s="91" t="s">
        <v>42</v>
      </c>
      <c r="D21" s="91"/>
      <c r="E21" s="91"/>
      <c r="F21" s="91"/>
      <c r="G21" s="91"/>
      <c r="H21" s="11" t="s">
        <v>2</v>
      </c>
      <c r="I21" s="1" t="s">
        <v>683</v>
      </c>
      <c r="J21" s="1" t="s">
        <v>683</v>
      </c>
      <c r="K21" s="1" t="s">
        <v>683</v>
      </c>
      <c r="L21" s="1" t="s">
        <v>683</v>
      </c>
      <c r="M21" s="1" t="s">
        <v>683</v>
      </c>
      <c r="N21" s="1" t="s">
        <v>683</v>
      </c>
      <c r="O21" s="1" t="s">
        <v>683</v>
      </c>
      <c r="P21" s="1" t="s">
        <v>683</v>
      </c>
      <c r="Q21" s="1" t="s">
        <v>683</v>
      </c>
      <c r="R21" s="1" t="s">
        <v>683</v>
      </c>
      <c r="S21" s="1" t="s">
        <v>683</v>
      </c>
      <c r="T21" s="1" t="s">
        <v>683</v>
      </c>
      <c r="U21" s="1" t="s">
        <v>683</v>
      </c>
      <c r="V21" s="1" t="s">
        <v>683</v>
      </c>
      <c r="W21" s="1" t="s">
        <v>683</v>
      </c>
      <c r="X21" s="13"/>
      <c r="Y21" s="28"/>
    </row>
    <row r="22" spans="1:25" s="29" customFormat="1" ht="11.25" x14ac:dyDescent="0.2">
      <c r="A22" s="89" t="s">
        <v>8</v>
      </c>
      <c r="B22" s="89"/>
      <c r="C22" s="91" t="s">
        <v>43</v>
      </c>
      <c r="D22" s="91"/>
      <c r="E22" s="91"/>
      <c r="F22" s="91"/>
      <c r="G22" s="91"/>
      <c r="H22" s="11" t="s">
        <v>2</v>
      </c>
      <c r="I22" s="1" t="s">
        <v>683</v>
      </c>
      <c r="J22" s="1" t="s">
        <v>683</v>
      </c>
      <c r="K22" s="1" t="s">
        <v>683</v>
      </c>
      <c r="L22" s="1" t="s">
        <v>683</v>
      </c>
      <c r="M22" s="1" t="s">
        <v>683</v>
      </c>
      <c r="N22" s="1" t="s">
        <v>683</v>
      </c>
      <c r="O22" s="1" t="s">
        <v>683</v>
      </c>
      <c r="P22" s="1" t="s">
        <v>683</v>
      </c>
      <c r="Q22" s="1" t="s">
        <v>683</v>
      </c>
      <c r="R22" s="1" t="s">
        <v>683</v>
      </c>
      <c r="S22" s="1" t="s">
        <v>683</v>
      </c>
      <c r="T22" s="1" t="s">
        <v>683</v>
      </c>
      <c r="U22" s="1" t="s">
        <v>683</v>
      </c>
      <c r="V22" s="1" t="s">
        <v>683</v>
      </c>
      <c r="W22" s="1" t="s">
        <v>683</v>
      </c>
      <c r="X22" s="13"/>
      <c r="Y22" s="28"/>
    </row>
    <row r="23" spans="1:25" s="29" customFormat="1" ht="11.25" x14ac:dyDescent="0.2">
      <c r="A23" s="89" t="s">
        <v>9</v>
      </c>
      <c r="B23" s="89"/>
      <c r="C23" s="91" t="s">
        <v>45</v>
      </c>
      <c r="D23" s="91"/>
      <c r="E23" s="91"/>
      <c r="F23" s="91"/>
      <c r="G23" s="91"/>
      <c r="H23" s="11" t="s">
        <v>2</v>
      </c>
      <c r="I23" s="1" t="s">
        <v>683</v>
      </c>
      <c r="J23" s="1" t="s">
        <v>683</v>
      </c>
      <c r="K23" s="1" t="s">
        <v>683</v>
      </c>
      <c r="L23" s="1" t="s">
        <v>683</v>
      </c>
      <c r="M23" s="1" t="s">
        <v>683</v>
      </c>
      <c r="N23" s="1" t="s">
        <v>683</v>
      </c>
      <c r="O23" s="1" t="s">
        <v>683</v>
      </c>
      <c r="P23" s="1" t="s">
        <v>683</v>
      </c>
      <c r="Q23" s="1" t="s">
        <v>683</v>
      </c>
      <c r="R23" s="1" t="s">
        <v>683</v>
      </c>
      <c r="S23" s="1" t="s">
        <v>683</v>
      </c>
      <c r="T23" s="1" t="s">
        <v>683</v>
      </c>
      <c r="U23" s="1" t="s">
        <v>683</v>
      </c>
      <c r="V23" s="1" t="s">
        <v>683</v>
      </c>
      <c r="W23" s="1" t="s">
        <v>683</v>
      </c>
      <c r="X23" s="13"/>
      <c r="Y23" s="28"/>
    </row>
    <row r="24" spans="1:25" s="29" customFormat="1" ht="11.25" x14ac:dyDescent="0.2">
      <c r="A24" s="89" t="s">
        <v>10</v>
      </c>
      <c r="B24" s="89"/>
      <c r="C24" s="91" t="s">
        <v>46</v>
      </c>
      <c r="D24" s="91"/>
      <c r="E24" s="91"/>
      <c r="F24" s="91"/>
      <c r="G24" s="91"/>
      <c r="H24" s="11" t="s">
        <v>2</v>
      </c>
      <c r="I24" s="1" t="s">
        <v>683</v>
      </c>
      <c r="J24" s="1" t="s">
        <v>683</v>
      </c>
      <c r="K24" s="1" t="s">
        <v>683</v>
      </c>
      <c r="L24" s="1" t="s">
        <v>683</v>
      </c>
      <c r="M24" s="1" t="s">
        <v>683</v>
      </c>
      <c r="N24" s="1" t="s">
        <v>683</v>
      </c>
      <c r="O24" s="1" t="s">
        <v>683</v>
      </c>
      <c r="P24" s="1" t="s">
        <v>683</v>
      </c>
      <c r="Q24" s="1" t="s">
        <v>683</v>
      </c>
      <c r="R24" s="1" t="s">
        <v>683</v>
      </c>
      <c r="S24" s="1" t="s">
        <v>683</v>
      </c>
      <c r="T24" s="1" t="s">
        <v>683</v>
      </c>
      <c r="U24" s="1" t="s">
        <v>683</v>
      </c>
      <c r="V24" s="1" t="s">
        <v>683</v>
      </c>
      <c r="W24" s="1" t="s">
        <v>683</v>
      </c>
      <c r="X24" s="13"/>
      <c r="Y24" s="28"/>
    </row>
    <row r="25" spans="1:25" s="29" customFormat="1" ht="11.25" x14ac:dyDescent="0.2">
      <c r="A25" s="89" t="s">
        <v>11</v>
      </c>
      <c r="B25" s="89"/>
      <c r="C25" s="91" t="s">
        <v>47</v>
      </c>
      <c r="D25" s="91"/>
      <c r="E25" s="91"/>
      <c r="F25" s="91"/>
      <c r="G25" s="91"/>
      <c r="H25" s="11" t="s">
        <v>2</v>
      </c>
      <c r="I25" s="1" t="s">
        <v>683</v>
      </c>
      <c r="J25" s="1" t="s">
        <v>683</v>
      </c>
      <c r="K25" s="1" t="s">
        <v>683</v>
      </c>
      <c r="L25" s="1" t="s">
        <v>683</v>
      </c>
      <c r="M25" s="1" t="s">
        <v>683</v>
      </c>
      <c r="N25" s="1" t="s">
        <v>683</v>
      </c>
      <c r="O25" s="1" t="s">
        <v>683</v>
      </c>
      <c r="P25" s="1" t="s">
        <v>683</v>
      </c>
      <c r="Q25" s="1" t="s">
        <v>683</v>
      </c>
      <c r="R25" s="1" t="s">
        <v>683</v>
      </c>
      <c r="S25" s="1" t="s">
        <v>683</v>
      </c>
      <c r="T25" s="1" t="s">
        <v>683</v>
      </c>
      <c r="U25" s="1" t="s">
        <v>683</v>
      </c>
      <c r="V25" s="1" t="s">
        <v>683</v>
      </c>
      <c r="W25" s="1" t="s">
        <v>683</v>
      </c>
      <c r="X25" s="13"/>
      <c r="Y25" s="28"/>
    </row>
    <row r="26" spans="1:25" s="29" customFormat="1" ht="11.25" x14ac:dyDescent="0.2">
      <c r="A26" s="89" t="s">
        <v>12</v>
      </c>
      <c r="B26" s="89"/>
      <c r="C26" s="91" t="s">
        <v>69</v>
      </c>
      <c r="D26" s="91"/>
      <c r="E26" s="91"/>
      <c r="F26" s="91"/>
      <c r="G26" s="91"/>
      <c r="H26" s="11" t="s">
        <v>2</v>
      </c>
      <c r="I26" s="1">
        <v>1292.9368816158599</v>
      </c>
      <c r="J26" s="1">
        <v>1316.771</v>
      </c>
      <c r="K26" s="1">
        <v>1372.204</v>
      </c>
      <c r="L26" s="1">
        <v>1399.6479999999999</v>
      </c>
      <c r="M26" s="1" t="s">
        <v>683</v>
      </c>
      <c r="N26" s="1">
        <v>1441.6379999999999</v>
      </c>
      <c r="O26" s="1" t="s">
        <v>683</v>
      </c>
      <c r="P26" s="1">
        <v>1484.884</v>
      </c>
      <c r="Q26" s="1" t="s">
        <v>683</v>
      </c>
      <c r="R26" s="1">
        <v>1536.8579999999999</v>
      </c>
      <c r="S26" s="1" t="s">
        <v>683</v>
      </c>
      <c r="T26" s="1">
        <f>R26*1.03</f>
        <v>1582.9637399999999</v>
      </c>
      <c r="U26" s="1" t="s">
        <v>683</v>
      </c>
      <c r="V26" s="1">
        <f>L26+N26+P26+R26+T26</f>
        <v>7445.9917400000004</v>
      </c>
      <c r="W26" s="1" t="s">
        <v>683</v>
      </c>
      <c r="X26" s="13"/>
      <c r="Y26" s="28"/>
    </row>
    <row r="27" spans="1:25" s="29" customFormat="1" ht="11.25" x14ac:dyDescent="0.2">
      <c r="A27" s="89" t="s">
        <v>13</v>
      </c>
      <c r="B27" s="89"/>
      <c r="C27" s="91" t="s">
        <v>70</v>
      </c>
      <c r="D27" s="91"/>
      <c r="E27" s="91"/>
      <c r="F27" s="91"/>
      <c r="G27" s="91"/>
      <c r="H27" s="11" t="s">
        <v>2</v>
      </c>
      <c r="I27" s="1" t="s">
        <v>683</v>
      </c>
      <c r="J27" s="1" t="s">
        <v>683</v>
      </c>
      <c r="K27" s="1" t="s">
        <v>683</v>
      </c>
      <c r="L27" s="1" t="s">
        <v>683</v>
      </c>
      <c r="M27" s="1" t="s">
        <v>683</v>
      </c>
      <c r="N27" s="1" t="s">
        <v>683</v>
      </c>
      <c r="O27" s="1" t="s">
        <v>683</v>
      </c>
      <c r="P27" s="1" t="s">
        <v>683</v>
      </c>
      <c r="Q27" s="1" t="s">
        <v>683</v>
      </c>
      <c r="R27" s="1"/>
      <c r="S27" s="1" t="s">
        <v>683</v>
      </c>
      <c r="T27" s="1" t="s">
        <v>683</v>
      </c>
      <c r="U27" s="1" t="s">
        <v>683</v>
      </c>
      <c r="V27" s="1" t="s">
        <v>683</v>
      </c>
      <c r="W27" s="1" t="s">
        <v>683</v>
      </c>
      <c r="X27" s="13"/>
      <c r="Y27" s="28"/>
    </row>
    <row r="28" spans="1:25" s="29" customFormat="1" ht="11.25" x14ac:dyDescent="0.2">
      <c r="A28" s="89" t="s">
        <v>14</v>
      </c>
      <c r="B28" s="89"/>
      <c r="C28" s="91" t="s">
        <v>71</v>
      </c>
      <c r="D28" s="91"/>
      <c r="E28" s="91"/>
      <c r="F28" s="91"/>
      <c r="G28" s="91"/>
      <c r="H28" s="11" t="s">
        <v>2</v>
      </c>
      <c r="I28" s="1">
        <v>46.982539999999993</v>
      </c>
      <c r="J28" s="1">
        <v>31.385999999999999</v>
      </c>
      <c r="K28" s="1">
        <v>65.221999999999994</v>
      </c>
      <c r="L28" s="1">
        <v>30.895</v>
      </c>
      <c r="M28" s="1" t="s">
        <v>683</v>
      </c>
      <c r="N28" s="1">
        <v>19.667999999999999</v>
      </c>
      <c r="O28" s="1" t="s">
        <v>683</v>
      </c>
      <c r="P28" s="1">
        <v>18.167999999999999</v>
      </c>
      <c r="Q28" s="1" t="s">
        <v>683</v>
      </c>
      <c r="R28" s="1">
        <v>17.016999999999999</v>
      </c>
      <c r="S28" s="1" t="s">
        <v>683</v>
      </c>
      <c r="T28" s="1">
        <f>R28*1.03</f>
        <v>17.527509999999999</v>
      </c>
      <c r="U28" s="1" t="s">
        <v>683</v>
      </c>
      <c r="V28" s="1">
        <f>L28+N28+P28+R28+T28</f>
        <v>103.27551</v>
      </c>
      <c r="W28" s="1" t="s">
        <v>683</v>
      </c>
      <c r="X28" s="13"/>
      <c r="Y28" s="28"/>
    </row>
    <row r="29" spans="1:25" s="29" customFormat="1" ht="11.25" x14ac:dyDescent="0.2">
      <c r="A29" s="89" t="s">
        <v>15</v>
      </c>
      <c r="B29" s="89"/>
      <c r="C29" s="91" t="s">
        <v>72</v>
      </c>
      <c r="D29" s="91"/>
      <c r="E29" s="91"/>
      <c r="F29" s="91"/>
      <c r="G29" s="91"/>
      <c r="H29" s="11" t="s">
        <v>2</v>
      </c>
      <c r="I29" s="1" t="s">
        <v>683</v>
      </c>
      <c r="J29" s="1" t="s">
        <v>683</v>
      </c>
      <c r="K29" s="1" t="s">
        <v>683</v>
      </c>
      <c r="L29" s="1" t="s">
        <v>683</v>
      </c>
      <c r="M29" s="1" t="s">
        <v>683</v>
      </c>
      <c r="N29" s="1" t="s">
        <v>683</v>
      </c>
      <c r="O29" s="1" t="s">
        <v>683</v>
      </c>
      <c r="P29" s="1" t="s">
        <v>683</v>
      </c>
      <c r="Q29" s="1" t="s">
        <v>683</v>
      </c>
      <c r="R29" s="1" t="s">
        <v>683</v>
      </c>
      <c r="S29" s="1" t="s">
        <v>683</v>
      </c>
      <c r="T29" s="1" t="s">
        <v>683</v>
      </c>
      <c r="U29" s="1" t="s">
        <v>683</v>
      </c>
      <c r="V29" s="1" t="s">
        <v>683</v>
      </c>
      <c r="W29" s="1" t="s">
        <v>683</v>
      </c>
      <c r="X29" s="13"/>
      <c r="Y29" s="28"/>
    </row>
    <row r="30" spans="1:25" s="29" customFormat="1" ht="11.25" x14ac:dyDescent="0.2">
      <c r="A30" s="89" t="s">
        <v>16</v>
      </c>
      <c r="B30" s="89"/>
      <c r="C30" s="91" t="s">
        <v>73</v>
      </c>
      <c r="D30" s="91"/>
      <c r="E30" s="91"/>
      <c r="F30" s="91"/>
      <c r="G30" s="91"/>
      <c r="H30" s="11" t="s">
        <v>2</v>
      </c>
      <c r="I30" s="1" t="s">
        <v>683</v>
      </c>
      <c r="J30" s="1" t="s">
        <v>683</v>
      </c>
      <c r="K30" s="1" t="s">
        <v>683</v>
      </c>
      <c r="L30" s="1" t="s">
        <v>683</v>
      </c>
      <c r="M30" s="1" t="s">
        <v>683</v>
      </c>
      <c r="N30" s="1" t="s">
        <v>683</v>
      </c>
      <c r="O30" s="1" t="s">
        <v>683</v>
      </c>
      <c r="P30" s="1" t="s">
        <v>683</v>
      </c>
      <c r="Q30" s="1" t="s">
        <v>683</v>
      </c>
      <c r="R30" s="1" t="s">
        <v>683</v>
      </c>
      <c r="S30" s="1" t="s">
        <v>683</v>
      </c>
      <c r="T30" s="1" t="s">
        <v>683</v>
      </c>
      <c r="U30" s="1" t="s">
        <v>683</v>
      </c>
      <c r="V30" s="1" t="s">
        <v>683</v>
      </c>
      <c r="W30" s="1" t="s">
        <v>683</v>
      </c>
      <c r="X30" s="13"/>
      <c r="Y30" s="28"/>
    </row>
    <row r="31" spans="1:25" s="29" customFormat="1" ht="21" customHeight="1" x14ac:dyDescent="0.2">
      <c r="A31" s="89" t="s">
        <v>17</v>
      </c>
      <c r="B31" s="89"/>
      <c r="C31" s="91" t="s">
        <v>74</v>
      </c>
      <c r="D31" s="91"/>
      <c r="E31" s="91"/>
      <c r="F31" s="91"/>
      <c r="G31" s="91"/>
      <c r="H31" s="11" t="s">
        <v>2</v>
      </c>
      <c r="I31" s="1" t="s">
        <v>683</v>
      </c>
      <c r="J31" s="1" t="s">
        <v>683</v>
      </c>
      <c r="K31" s="1" t="s">
        <v>683</v>
      </c>
      <c r="L31" s="1" t="s">
        <v>683</v>
      </c>
      <c r="M31" s="1" t="s">
        <v>683</v>
      </c>
      <c r="N31" s="1" t="s">
        <v>683</v>
      </c>
      <c r="O31" s="1" t="s">
        <v>683</v>
      </c>
      <c r="P31" s="1" t="s">
        <v>683</v>
      </c>
      <c r="Q31" s="1" t="s">
        <v>683</v>
      </c>
      <c r="R31" s="1" t="s">
        <v>683</v>
      </c>
      <c r="S31" s="1" t="s">
        <v>683</v>
      </c>
      <c r="T31" s="1" t="s">
        <v>683</v>
      </c>
      <c r="U31" s="1" t="s">
        <v>683</v>
      </c>
      <c r="V31" s="1" t="s">
        <v>683</v>
      </c>
      <c r="W31" s="1" t="s">
        <v>683</v>
      </c>
      <c r="X31" s="13"/>
      <c r="Y31" s="28"/>
    </row>
    <row r="32" spans="1:25" s="29" customFormat="1" ht="11.25" x14ac:dyDescent="0.2">
      <c r="A32" s="89" t="s">
        <v>18</v>
      </c>
      <c r="B32" s="89"/>
      <c r="C32" s="97" t="s">
        <v>75</v>
      </c>
      <c r="D32" s="97"/>
      <c r="E32" s="97"/>
      <c r="F32" s="97"/>
      <c r="G32" s="97"/>
      <c r="H32" s="11" t="s">
        <v>2</v>
      </c>
      <c r="I32" s="1" t="s">
        <v>683</v>
      </c>
      <c r="J32" s="1" t="s">
        <v>683</v>
      </c>
      <c r="K32" s="1" t="s">
        <v>683</v>
      </c>
      <c r="L32" s="1" t="s">
        <v>683</v>
      </c>
      <c r="M32" s="1" t="s">
        <v>683</v>
      </c>
      <c r="N32" s="1" t="s">
        <v>683</v>
      </c>
      <c r="O32" s="1" t="s">
        <v>683</v>
      </c>
      <c r="P32" s="1" t="s">
        <v>683</v>
      </c>
      <c r="Q32" s="1" t="s">
        <v>683</v>
      </c>
      <c r="R32" s="1" t="s">
        <v>683</v>
      </c>
      <c r="S32" s="1" t="s">
        <v>683</v>
      </c>
      <c r="T32" s="1" t="s">
        <v>683</v>
      </c>
      <c r="U32" s="1" t="s">
        <v>683</v>
      </c>
      <c r="V32" s="1" t="s">
        <v>683</v>
      </c>
      <c r="W32" s="1" t="s">
        <v>683</v>
      </c>
      <c r="X32" s="13"/>
      <c r="Y32" s="28"/>
    </row>
    <row r="33" spans="1:35" s="29" customFormat="1" ht="11.25" x14ac:dyDescent="0.2">
      <c r="A33" s="89" t="s">
        <v>19</v>
      </c>
      <c r="B33" s="89"/>
      <c r="C33" s="97" t="s">
        <v>76</v>
      </c>
      <c r="D33" s="97"/>
      <c r="E33" s="97"/>
      <c r="F33" s="97"/>
      <c r="G33" s="97"/>
      <c r="H33" s="11" t="s">
        <v>2</v>
      </c>
      <c r="I33" s="1" t="s">
        <v>683</v>
      </c>
      <c r="J33" s="1" t="s">
        <v>683</v>
      </c>
      <c r="K33" s="1" t="s">
        <v>683</v>
      </c>
      <c r="L33" s="1" t="s">
        <v>683</v>
      </c>
      <c r="M33" s="1" t="s">
        <v>683</v>
      </c>
      <c r="N33" s="1" t="s">
        <v>683</v>
      </c>
      <c r="O33" s="1" t="s">
        <v>683</v>
      </c>
      <c r="P33" s="1" t="s">
        <v>683</v>
      </c>
      <c r="Q33" s="1" t="s">
        <v>683</v>
      </c>
      <c r="R33" s="1" t="s">
        <v>683</v>
      </c>
      <c r="S33" s="1" t="s">
        <v>683</v>
      </c>
      <c r="T33" s="1" t="s">
        <v>683</v>
      </c>
      <c r="U33" s="1" t="s">
        <v>683</v>
      </c>
      <c r="V33" s="1" t="s">
        <v>683</v>
      </c>
      <c r="W33" s="1" t="s">
        <v>683</v>
      </c>
      <c r="X33" s="13"/>
      <c r="Y33" s="28"/>
    </row>
    <row r="34" spans="1:35" s="29" customFormat="1" ht="11.25" x14ac:dyDescent="0.2">
      <c r="A34" s="89" t="s">
        <v>20</v>
      </c>
      <c r="B34" s="89"/>
      <c r="C34" s="91" t="s">
        <v>77</v>
      </c>
      <c r="D34" s="91"/>
      <c r="E34" s="91"/>
      <c r="F34" s="91"/>
      <c r="G34" s="91"/>
      <c r="H34" s="11" t="s">
        <v>2</v>
      </c>
      <c r="I34" s="1">
        <v>40.643300000000004</v>
      </c>
      <c r="J34" s="1">
        <v>61.488999999999997</v>
      </c>
      <c r="K34" s="1">
        <v>74.033000000000001</v>
      </c>
      <c r="L34" s="1">
        <v>58.095999999999997</v>
      </c>
      <c r="M34" s="1" t="s">
        <v>683</v>
      </c>
      <c r="N34" s="1">
        <v>77.617999999999995</v>
      </c>
      <c r="O34" s="1" t="s">
        <v>683</v>
      </c>
      <c r="P34" s="1">
        <v>75.483000000000004</v>
      </c>
      <c r="Q34" s="1" t="s">
        <v>683</v>
      </c>
      <c r="R34" s="1">
        <v>79.885999999999996</v>
      </c>
      <c r="S34" s="1" t="s">
        <v>683</v>
      </c>
      <c r="T34" s="1">
        <f>R34*1.03</f>
        <v>82.282579999999996</v>
      </c>
      <c r="U34" s="1" t="s">
        <v>683</v>
      </c>
      <c r="V34" s="1">
        <f>L34+N34+P34+R34+T34</f>
        <v>373.36557999999997</v>
      </c>
      <c r="W34" s="1" t="s">
        <v>683</v>
      </c>
      <c r="X34" s="13"/>
      <c r="Y34" s="28"/>
    </row>
    <row r="35" spans="1:35" s="14" customFormat="1" ht="22.5" customHeight="1" x14ac:dyDescent="0.2">
      <c r="A35" s="90" t="s">
        <v>22</v>
      </c>
      <c r="B35" s="90"/>
      <c r="C35" s="94" t="s">
        <v>78</v>
      </c>
      <c r="D35" s="94"/>
      <c r="E35" s="94"/>
      <c r="F35" s="94"/>
      <c r="G35" s="94"/>
      <c r="H35" s="12" t="s">
        <v>2</v>
      </c>
      <c r="I35" s="2">
        <f t="shared" ref="I35" si="1">I41+I43+I49</f>
        <v>994.09900000000005</v>
      </c>
      <c r="J35" s="2">
        <f>J41+J43+J49</f>
        <v>1074.1279999999999</v>
      </c>
      <c r="K35" s="2">
        <f>K41+K43+K49</f>
        <v>1146.2649999999999</v>
      </c>
      <c r="L35" s="2">
        <f>L41+L43+L49</f>
        <v>1121.289</v>
      </c>
      <c r="M35" s="2" t="s">
        <v>683</v>
      </c>
      <c r="N35" s="2">
        <f>N41+N43+N49</f>
        <v>1124.7740000000001</v>
      </c>
      <c r="O35" s="2" t="s">
        <v>683</v>
      </c>
      <c r="P35" s="2">
        <f t="shared" ref="P35:T35" si="2">P41+P43+P49</f>
        <v>1129.748</v>
      </c>
      <c r="Q35" s="2" t="s">
        <v>683</v>
      </c>
      <c r="R35" s="2">
        <f t="shared" si="2"/>
        <v>1156.7689999999998</v>
      </c>
      <c r="S35" s="2" t="s">
        <v>683</v>
      </c>
      <c r="T35" s="2">
        <f t="shared" si="2"/>
        <v>1191.47207</v>
      </c>
      <c r="U35" s="1" t="s">
        <v>683</v>
      </c>
      <c r="V35" s="2">
        <f>L35+N35+P35+R35+T35</f>
        <v>5724.0520699999997</v>
      </c>
      <c r="W35" s="1" t="s">
        <v>683</v>
      </c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</row>
    <row r="36" spans="1:35" s="29" customFormat="1" ht="21" customHeight="1" x14ac:dyDescent="0.2">
      <c r="A36" s="89" t="s">
        <v>24</v>
      </c>
      <c r="B36" s="89"/>
      <c r="C36" s="91" t="s">
        <v>42</v>
      </c>
      <c r="D36" s="91"/>
      <c r="E36" s="91"/>
      <c r="F36" s="91"/>
      <c r="G36" s="91"/>
      <c r="H36" s="11" t="s">
        <v>2</v>
      </c>
      <c r="I36" s="1" t="s">
        <v>683</v>
      </c>
      <c r="J36" s="1" t="s">
        <v>683</v>
      </c>
      <c r="K36" s="1" t="s">
        <v>683</v>
      </c>
      <c r="L36" s="1" t="s">
        <v>683</v>
      </c>
      <c r="M36" s="1" t="s">
        <v>683</v>
      </c>
      <c r="N36" s="1" t="s">
        <v>683</v>
      </c>
      <c r="O36" s="1" t="s">
        <v>683</v>
      </c>
      <c r="P36" s="1" t="s">
        <v>683</v>
      </c>
      <c r="Q36" s="1" t="s">
        <v>683</v>
      </c>
      <c r="R36" s="1" t="s">
        <v>683</v>
      </c>
      <c r="S36" s="1" t="s">
        <v>683</v>
      </c>
      <c r="T36" s="1" t="s">
        <v>683</v>
      </c>
      <c r="U36" s="1" t="s">
        <v>683</v>
      </c>
      <c r="V36" s="1" t="s">
        <v>683</v>
      </c>
      <c r="W36" s="1" t="s">
        <v>683</v>
      </c>
      <c r="X36" s="76"/>
      <c r="Y36" s="13"/>
      <c r="Z36" s="76"/>
      <c r="AA36" s="77"/>
      <c r="AB36" s="77"/>
      <c r="AC36" s="78"/>
      <c r="AD36" s="77"/>
    </row>
    <row r="37" spans="1:35" s="29" customFormat="1" ht="21.75" customHeight="1" x14ac:dyDescent="0.2">
      <c r="A37" s="89" t="s">
        <v>23</v>
      </c>
      <c r="B37" s="89"/>
      <c r="C37" s="97" t="s">
        <v>43</v>
      </c>
      <c r="D37" s="97"/>
      <c r="E37" s="97"/>
      <c r="F37" s="97"/>
      <c r="G37" s="97"/>
      <c r="H37" s="11" t="s">
        <v>2</v>
      </c>
      <c r="I37" s="1" t="s">
        <v>683</v>
      </c>
      <c r="J37" s="1" t="s">
        <v>683</v>
      </c>
      <c r="K37" s="1" t="s">
        <v>683</v>
      </c>
      <c r="L37" s="1" t="s">
        <v>683</v>
      </c>
      <c r="M37" s="1" t="s">
        <v>683</v>
      </c>
      <c r="N37" s="1" t="s">
        <v>683</v>
      </c>
      <c r="O37" s="1" t="s">
        <v>683</v>
      </c>
      <c r="P37" s="1" t="s">
        <v>683</v>
      </c>
      <c r="Q37" s="1" t="s">
        <v>683</v>
      </c>
      <c r="R37" s="1" t="s">
        <v>683</v>
      </c>
      <c r="S37" s="1" t="s">
        <v>683</v>
      </c>
      <c r="T37" s="1" t="s">
        <v>683</v>
      </c>
      <c r="U37" s="1" t="s">
        <v>683</v>
      </c>
      <c r="V37" s="1" t="s">
        <v>683</v>
      </c>
      <c r="W37" s="1" t="s">
        <v>683</v>
      </c>
      <c r="X37" s="13"/>
      <c r="Y37" s="28"/>
      <c r="Z37" s="30"/>
      <c r="AA37" s="30"/>
    </row>
    <row r="38" spans="1:35" s="29" customFormat="1" ht="21.75" customHeight="1" x14ac:dyDescent="0.2">
      <c r="A38" s="89" t="s">
        <v>25</v>
      </c>
      <c r="B38" s="89"/>
      <c r="C38" s="97" t="s">
        <v>45</v>
      </c>
      <c r="D38" s="97"/>
      <c r="E38" s="97"/>
      <c r="F38" s="97"/>
      <c r="G38" s="97"/>
      <c r="H38" s="11" t="s">
        <v>2</v>
      </c>
      <c r="I38" s="1" t="s">
        <v>683</v>
      </c>
      <c r="J38" s="1" t="s">
        <v>683</v>
      </c>
      <c r="K38" s="1" t="s">
        <v>683</v>
      </c>
      <c r="L38" s="1" t="s">
        <v>683</v>
      </c>
      <c r="M38" s="1" t="s">
        <v>683</v>
      </c>
      <c r="N38" s="1" t="s">
        <v>683</v>
      </c>
      <c r="O38" s="1" t="s">
        <v>683</v>
      </c>
      <c r="P38" s="1" t="s">
        <v>683</v>
      </c>
      <c r="Q38" s="1" t="s">
        <v>683</v>
      </c>
      <c r="R38" s="1" t="s">
        <v>683</v>
      </c>
      <c r="S38" s="1" t="s">
        <v>683</v>
      </c>
      <c r="T38" s="1" t="s">
        <v>683</v>
      </c>
      <c r="U38" s="1" t="s">
        <v>683</v>
      </c>
      <c r="V38" s="1" t="s">
        <v>683</v>
      </c>
      <c r="W38" s="1" t="s">
        <v>683</v>
      </c>
      <c r="X38" s="13"/>
      <c r="Y38" s="28"/>
    </row>
    <row r="39" spans="1:35" s="29" customFormat="1" ht="20.25" customHeight="1" x14ac:dyDescent="0.2">
      <c r="A39" s="89" t="s">
        <v>26</v>
      </c>
      <c r="B39" s="89"/>
      <c r="C39" s="97" t="s">
        <v>46</v>
      </c>
      <c r="D39" s="97"/>
      <c r="E39" s="97"/>
      <c r="F39" s="97"/>
      <c r="G39" s="97"/>
      <c r="H39" s="11" t="s">
        <v>2</v>
      </c>
      <c r="I39" s="1" t="s">
        <v>683</v>
      </c>
      <c r="J39" s="1" t="s">
        <v>683</v>
      </c>
      <c r="K39" s="1" t="s">
        <v>683</v>
      </c>
      <c r="L39" s="1" t="s">
        <v>683</v>
      </c>
      <c r="M39" s="1" t="s">
        <v>683</v>
      </c>
      <c r="N39" s="1" t="s">
        <v>683</v>
      </c>
      <c r="O39" s="1" t="s">
        <v>683</v>
      </c>
      <c r="P39" s="1" t="s">
        <v>683</v>
      </c>
      <c r="Q39" s="1" t="s">
        <v>683</v>
      </c>
      <c r="R39" s="1" t="s">
        <v>683</v>
      </c>
      <c r="S39" s="1" t="s">
        <v>683</v>
      </c>
      <c r="T39" s="1" t="s">
        <v>683</v>
      </c>
      <c r="U39" s="1" t="s">
        <v>683</v>
      </c>
      <c r="V39" s="1" t="s">
        <v>683</v>
      </c>
      <c r="W39" s="1" t="s">
        <v>683</v>
      </c>
      <c r="X39" s="13"/>
      <c r="Y39" s="28"/>
    </row>
    <row r="40" spans="1:35" s="29" customFormat="1" ht="15" customHeight="1" x14ac:dyDescent="0.2">
      <c r="A40" s="89" t="s">
        <v>27</v>
      </c>
      <c r="B40" s="89"/>
      <c r="C40" s="91" t="s">
        <v>47</v>
      </c>
      <c r="D40" s="91"/>
      <c r="E40" s="91"/>
      <c r="F40" s="91"/>
      <c r="G40" s="91"/>
      <c r="H40" s="11" t="s">
        <v>2</v>
      </c>
      <c r="I40" s="1" t="s">
        <v>683</v>
      </c>
      <c r="J40" s="1" t="s">
        <v>683</v>
      </c>
      <c r="K40" s="1" t="s">
        <v>683</v>
      </c>
      <c r="L40" s="1" t="s">
        <v>683</v>
      </c>
      <c r="M40" s="1" t="s">
        <v>683</v>
      </c>
      <c r="N40" s="1" t="s">
        <v>683</v>
      </c>
      <c r="O40" s="1" t="s">
        <v>683</v>
      </c>
      <c r="P40" s="1" t="s">
        <v>683</v>
      </c>
      <c r="Q40" s="1" t="s">
        <v>683</v>
      </c>
      <c r="R40" s="1" t="s">
        <v>683</v>
      </c>
      <c r="S40" s="1" t="s">
        <v>683</v>
      </c>
      <c r="T40" s="1" t="s">
        <v>683</v>
      </c>
      <c r="U40" s="1" t="s">
        <v>683</v>
      </c>
      <c r="V40" s="1" t="s">
        <v>683</v>
      </c>
      <c r="W40" s="1" t="s">
        <v>683</v>
      </c>
      <c r="X40" s="13"/>
      <c r="Y40" s="28"/>
    </row>
    <row r="41" spans="1:35" s="29" customFormat="1" ht="11.25" x14ac:dyDescent="0.2">
      <c r="A41" s="89" t="s">
        <v>28</v>
      </c>
      <c r="B41" s="89"/>
      <c r="C41" s="91" t="s">
        <v>69</v>
      </c>
      <c r="D41" s="91"/>
      <c r="E41" s="91"/>
      <c r="F41" s="91"/>
      <c r="G41" s="91"/>
      <c r="H41" s="11" t="s">
        <v>2</v>
      </c>
      <c r="I41" s="1">
        <v>986.75</v>
      </c>
      <c r="J41" s="1">
        <v>1055.3019999999999</v>
      </c>
      <c r="K41" s="1">
        <v>1093.4179999999999</v>
      </c>
      <c r="L41" s="1">
        <v>1094.3510000000001</v>
      </c>
      <c r="M41" s="1" t="s">
        <v>683</v>
      </c>
      <c r="N41" s="1">
        <v>1090.835</v>
      </c>
      <c r="O41" s="1" t="s">
        <v>683</v>
      </c>
      <c r="P41" s="1">
        <v>1095.8720000000001</v>
      </c>
      <c r="Q41" s="1" t="s">
        <v>683</v>
      </c>
      <c r="R41" s="1">
        <v>1121.261</v>
      </c>
      <c r="S41" s="1" t="s">
        <v>683</v>
      </c>
      <c r="T41" s="1">
        <f>R41*1.03</f>
        <v>1154.8988300000001</v>
      </c>
      <c r="U41" s="1" t="s">
        <v>683</v>
      </c>
      <c r="V41" s="1">
        <f>L41+N41+P41+R41+T41</f>
        <v>5557.2178299999996</v>
      </c>
      <c r="W41" s="1" t="s">
        <v>683</v>
      </c>
      <c r="X41" s="13"/>
      <c r="Y41" s="28"/>
      <c r="Z41" s="30"/>
      <c r="AA41" s="30"/>
      <c r="AB41" s="30"/>
    </row>
    <row r="42" spans="1:35" s="29" customFormat="1" ht="11.25" x14ac:dyDescent="0.2">
      <c r="A42" s="89" t="s">
        <v>29</v>
      </c>
      <c r="B42" s="89"/>
      <c r="C42" s="91" t="s">
        <v>70</v>
      </c>
      <c r="D42" s="91"/>
      <c r="E42" s="91"/>
      <c r="F42" s="91"/>
      <c r="G42" s="91"/>
      <c r="H42" s="11" t="s">
        <v>2</v>
      </c>
      <c r="I42" s="1" t="s">
        <v>683</v>
      </c>
      <c r="J42" s="1" t="s">
        <v>683</v>
      </c>
      <c r="K42" s="1" t="s">
        <v>683</v>
      </c>
      <c r="L42" s="1" t="s">
        <v>683</v>
      </c>
      <c r="M42" s="1" t="s">
        <v>683</v>
      </c>
      <c r="N42" s="1" t="s">
        <v>683</v>
      </c>
      <c r="O42" s="1" t="s">
        <v>683</v>
      </c>
      <c r="P42" s="1" t="s">
        <v>683</v>
      </c>
      <c r="Q42" s="1" t="s">
        <v>683</v>
      </c>
      <c r="R42" s="1" t="s">
        <v>683</v>
      </c>
      <c r="S42" s="1" t="s">
        <v>683</v>
      </c>
      <c r="T42" s="1" t="s">
        <v>683</v>
      </c>
      <c r="U42" s="1" t="s">
        <v>683</v>
      </c>
      <c r="V42" s="1" t="s">
        <v>683</v>
      </c>
      <c r="W42" s="1" t="s">
        <v>683</v>
      </c>
      <c r="X42" s="13"/>
      <c r="Y42" s="28"/>
      <c r="Z42" s="30"/>
    </row>
    <row r="43" spans="1:35" s="29" customFormat="1" ht="11.25" x14ac:dyDescent="0.2">
      <c r="A43" s="89" t="s">
        <v>30</v>
      </c>
      <c r="B43" s="89"/>
      <c r="C43" s="91" t="s">
        <v>71</v>
      </c>
      <c r="D43" s="91"/>
      <c r="E43" s="91"/>
      <c r="F43" s="91"/>
      <c r="G43" s="91"/>
      <c r="H43" s="11" t="s">
        <v>2</v>
      </c>
      <c r="I43" s="1">
        <v>3.2160000000000002</v>
      </c>
      <c r="J43" s="1">
        <v>5.8730000000000002</v>
      </c>
      <c r="K43" s="1">
        <v>5.0640000000000001</v>
      </c>
      <c r="L43" s="1">
        <v>13.366</v>
      </c>
      <c r="M43" s="1" t="s">
        <v>683</v>
      </c>
      <c r="N43" s="1">
        <v>5.3170000000000002</v>
      </c>
      <c r="O43" s="1" t="s">
        <v>683</v>
      </c>
      <c r="P43" s="1">
        <v>5.5270000000000001</v>
      </c>
      <c r="Q43" s="1" t="s">
        <v>683</v>
      </c>
      <c r="R43" s="1">
        <v>5.7450000000000001</v>
      </c>
      <c r="S43" s="1" t="s">
        <v>683</v>
      </c>
      <c r="T43" s="1">
        <f>R43*1.03</f>
        <v>5.9173499999999999</v>
      </c>
      <c r="U43" s="1" t="s">
        <v>683</v>
      </c>
      <c r="V43" s="1">
        <f>L43+N43+P43+R43+T43</f>
        <v>35.872350000000004</v>
      </c>
      <c r="W43" s="1" t="s">
        <v>683</v>
      </c>
      <c r="X43" s="13"/>
      <c r="Y43" s="28"/>
    </row>
    <row r="44" spans="1:35" s="29" customFormat="1" ht="11.25" x14ac:dyDescent="0.2">
      <c r="A44" s="89" t="s">
        <v>31</v>
      </c>
      <c r="B44" s="89"/>
      <c r="C44" s="91" t="s">
        <v>72</v>
      </c>
      <c r="D44" s="91"/>
      <c r="E44" s="91"/>
      <c r="F44" s="91"/>
      <c r="G44" s="91"/>
      <c r="H44" s="11" t="s">
        <v>2</v>
      </c>
      <c r="I44" s="1" t="s">
        <v>683</v>
      </c>
      <c r="J44" s="1" t="s">
        <v>683</v>
      </c>
      <c r="K44" s="1" t="s">
        <v>683</v>
      </c>
      <c r="L44" s="1" t="s">
        <v>683</v>
      </c>
      <c r="M44" s="1" t="s">
        <v>683</v>
      </c>
      <c r="N44" s="1" t="s">
        <v>683</v>
      </c>
      <c r="O44" s="1" t="s">
        <v>683</v>
      </c>
      <c r="P44" s="1" t="s">
        <v>683</v>
      </c>
      <c r="Q44" s="1" t="s">
        <v>683</v>
      </c>
      <c r="R44" s="1" t="s">
        <v>683</v>
      </c>
      <c r="S44" s="1" t="s">
        <v>683</v>
      </c>
      <c r="T44" s="1" t="s">
        <v>683</v>
      </c>
      <c r="U44" s="1" t="s">
        <v>683</v>
      </c>
      <c r="V44" s="1" t="s">
        <v>683</v>
      </c>
      <c r="W44" s="1" t="s">
        <v>683</v>
      </c>
      <c r="X44" s="13"/>
      <c r="Y44" s="28"/>
    </row>
    <row r="45" spans="1:35" s="29" customFormat="1" ht="11.25" x14ac:dyDescent="0.2">
      <c r="A45" s="89" t="s">
        <v>32</v>
      </c>
      <c r="B45" s="89"/>
      <c r="C45" s="91" t="s">
        <v>73</v>
      </c>
      <c r="D45" s="91"/>
      <c r="E45" s="91"/>
      <c r="F45" s="91"/>
      <c r="G45" s="91"/>
      <c r="H45" s="11" t="s">
        <v>2</v>
      </c>
      <c r="I45" s="1" t="s">
        <v>683</v>
      </c>
      <c r="J45" s="1" t="s">
        <v>683</v>
      </c>
      <c r="K45" s="1" t="s">
        <v>683</v>
      </c>
      <c r="L45" s="1" t="s">
        <v>683</v>
      </c>
      <c r="M45" s="1" t="s">
        <v>683</v>
      </c>
      <c r="N45" s="1" t="s">
        <v>683</v>
      </c>
      <c r="O45" s="1" t="s">
        <v>683</v>
      </c>
      <c r="P45" s="1" t="s">
        <v>683</v>
      </c>
      <c r="Q45" s="1" t="s">
        <v>683</v>
      </c>
      <c r="R45" s="1" t="s">
        <v>683</v>
      </c>
      <c r="S45" s="1" t="s">
        <v>683</v>
      </c>
      <c r="T45" s="1" t="s">
        <v>683</v>
      </c>
      <c r="U45" s="1" t="s">
        <v>683</v>
      </c>
      <c r="V45" s="1" t="s">
        <v>683</v>
      </c>
      <c r="W45" s="1" t="s">
        <v>683</v>
      </c>
      <c r="X45" s="13"/>
      <c r="Y45" s="28"/>
      <c r="Z45" s="28"/>
    </row>
    <row r="46" spans="1:35" s="29" customFormat="1" ht="20.25" customHeight="1" x14ac:dyDescent="0.2">
      <c r="A46" s="89" t="s">
        <v>33</v>
      </c>
      <c r="B46" s="89"/>
      <c r="C46" s="91" t="s">
        <v>74</v>
      </c>
      <c r="D46" s="91"/>
      <c r="E46" s="91"/>
      <c r="F46" s="91"/>
      <c r="G46" s="91"/>
      <c r="H46" s="11" t="s">
        <v>2</v>
      </c>
      <c r="I46" s="1" t="s">
        <v>683</v>
      </c>
      <c r="J46" s="1" t="s">
        <v>683</v>
      </c>
      <c r="K46" s="1" t="s">
        <v>683</v>
      </c>
      <c r="L46" s="1" t="s">
        <v>683</v>
      </c>
      <c r="M46" s="1" t="s">
        <v>683</v>
      </c>
      <c r="N46" s="1" t="s">
        <v>683</v>
      </c>
      <c r="O46" s="1" t="s">
        <v>683</v>
      </c>
      <c r="P46" s="1" t="s">
        <v>683</v>
      </c>
      <c r="Q46" s="1" t="s">
        <v>683</v>
      </c>
      <c r="R46" s="1" t="s">
        <v>683</v>
      </c>
      <c r="S46" s="1" t="s">
        <v>683</v>
      </c>
      <c r="T46" s="1" t="s">
        <v>683</v>
      </c>
      <c r="U46" s="1" t="s">
        <v>683</v>
      </c>
      <c r="V46" s="1" t="s">
        <v>683</v>
      </c>
      <c r="W46" s="1" t="s">
        <v>683</v>
      </c>
      <c r="X46" s="13"/>
      <c r="Y46" s="28"/>
      <c r="Z46" s="28"/>
    </row>
    <row r="47" spans="1:35" s="29" customFormat="1" ht="11.25" x14ac:dyDescent="0.2">
      <c r="A47" s="89" t="s">
        <v>34</v>
      </c>
      <c r="B47" s="89"/>
      <c r="C47" s="97" t="s">
        <v>75</v>
      </c>
      <c r="D47" s="97"/>
      <c r="E47" s="97"/>
      <c r="F47" s="97"/>
      <c r="G47" s="97"/>
      <c r="H47" s="11" t="s">
        <v>2</v>
      </c>
      <c r="I47" s="1" t="s">
        <v>683</v>
      </c>
      <c r="J47" s="1" t="s">
        <v>683</v>
      </c>
      <c r="K47" s="1" t="s">
        <v>683</v>
      </c>
      <c r="L47" s="1" t="s">
        <v>683</v>
      </c>
      <c r="M47" s="1" t="s">
        <v>683</v>
      </c>
      <c r="N47" s="1" t="s">
        <v>683</v>
      </c>
      <c r="O47" s="1" t="s">
        <v>683</v>
      </c>
      <c r="P47" s="1" t="s">
        <v>683</v>
      </c>
      <c r="Q47" s="1" t="s">
        <v>683</v>
      </c>
      <c r="R47" s="1" t="s">
        <v>683</v>
      </c>
      <c r="S47" s="1" t="s">
        <v>683</v>
      </c>
      <c r="T47" s="1" t="s">
        <v>683</v>
      </c>
      <c r="U47" s="1" t="s">
        <v>683</v>
      </c>
      <c r="V47" s="1" t="s">
        <v>683</v>
      </c>
      <c r="W47" s="1" t="s">
        <v>683</v>
      </c>
      <c r="X47" s="13"/>
      <c r="Y47" s="28"/>
    </row>
    <row r="48" spans="1:35" s="29" customFormat="1" ht="11.25" x14ac:dyDescent="0.2">
      <c r="A48" s="89" t="s">
        <v>35</v>
      </c>
      <c r="B48" s="89"/>
      <c r="C48" s="97" t="s">
        <v>76</v>
      </c>
      <c r="D48" s="97"/>
      <c r="E48" s="97"/>
      <c r="F48" s="97"/>
      <c r="G48" s="97"/>
      <c r="H48" s="11" t="s">
        <v>2</v>
      </c>
      <c r="I48" s="1" t="s">
        <v>683</v>
      </c>
      <c r="J48" s="1" t="s">
        <v>683</v>
      </c>
      <c r="K48" s="1" t="s">
        <v>683</v>
      </c>
      <c r="L48" s="1" t="s">
        <v>683</v>
      </c>
      <c r="M48" s="1" t="s">
        <v>683</v>
      </c>
      <c r="N48" s="1" t="s">
        <v>683</v>
      </c>
      <c r="O48" s="1" t="s">
        <v>683</v>
      </c>
      <c r="P48" s="1" t="s">
        <v>683</v>
      </c>
      <c r="Q48" s="1" t="s">
        <v>683</v>
      </c>
      <c r="R48" s="1" t="s">
        <v>683</v>
      </c>
      <c r="S48" s="1" t="s">
        <v>683</v>
      </c>
      <c r="T48" s="1" t="s">
        <v>683</v>
      </c>
      <c r="U48" s="1" t="s">
        <v>683</v>
      </c>
      <c r="V48" s="1" t="s">
        <v>683</v>
      </c>
      <c r="W48" s="1" t="s">
        <v>683</v>
      </c>
      <c r="X48" s="13"/>
      <c r="Y48" s="28"/>
    </row>
    <row r="49" spans="1:25" s="29" customFormat="1" ht="11.25" x14ac:dyDescent="0.2">
      <c r="A49" s="89" t="s">
        <v>36</v>
      </c>
      <c r="B49" s="89"/>
      <c r="C49" s="91" t="s">
        <v>77</v>
      </c>
      <c r="D49" s="91"/>
      <c r="E49" s="91"/>
      <c r="F49" s="91"/>
      <c r="G49" s="91"/>
      <c r="H49" s="11" t="s">
        <v>2</v>
      </c>
      <c r="I49" s="1">
        <v>4.133</v>
      </c>
      <c r="J49" s="1">
        <v>12.952999999999999</v>
      </c>
      <c r="K49" s="1">
        <v>47.783000000000001</v>
      </c>
      <c r="L49" s="1">
        <v>13.571999999999999</v>
      </c>
      <c r="M49" s="1" t="s">
        <v>683</v>
      </c>
      <c r="N49" s="1">
        <v>28.622</v>
      </c>
      <c r="O49" s="1" t="s">
        <v>683</v>
      </c>
      <c r="P49" s="1">
        <v>28.349</v>
      </c>
      <c r="Q49" s="1" t="s">
        <v>683</v>
      </c>
      <c r="R49" s="1">
        <v>29.763000000000002</v>
      </c>
      <c r="S49" s="1" t="s">
        <v>683</v>
      </c>
      <c r="T49" s="1">
        <f>R49*1.03</f>
        <v>30.655890000000003</v>
      </c>
      <c r="U49" s="1" t="s">
        <v>683</v>
      </c>
      <c r="V49" s="1">
        <f>L49+N49+P49+R49+T49</f>
        <v>130.96189000000001</v>
      </c>
      <c r="W49" s="1" t="s">
        <v>683</v>
      </c>
      <c r="X49" s="13"/>
      <c r="Y49" s="28"/>
    </row>
    <row r="50" spans="1:25" s="14" customFormat="1" ht="11.25" x14ac:dyDescent="0.2">
      <c r="A50" s="90" t="s">
        <v>37</v>
      </c>
      <c r="B50" s="90"/>
      <c r="C50" s="98" t="s">
        <v>79</v>
      </c>
      <c r="D50" s="98"/>
      <c r="E50" s="98"/>
      <c r="F50" s="98"/>
      <c r="G50" s="98"/>
      <c r="H50" s="12" t="s">
        <v>2</v>
      </c>
      <c r="I50" s="2">
        <f>I52+I57</f>
        <v>373.73700000000002</v>
      </c>
      <c r="J50" s="2">
        <f>J52+J57</f>
        <v>398.70699999999999</v>
      </c>
      <c r="K50" s="2">
        <f>K52+K57</f>
        <v>398.71299999999997</v>
      </c>
      <c r="L50" s="2">
        <f>L52+L57</f>
        <v>397.21600000000001</v>
      </c>
      <c r="M50" s="1" t="s">
        <v>683</v>
      </c>
      <c r="N50" s="2">
        <f>N52+N57</f>
        <v>384.53800000000001</v>
      </c>
      <c r="O50" s="1" t="s">
        <v>683</v>
      </c>
      <c r="P50" s="2">
        <f>P52+P57</f>
        <v>370.88299999999998</v>
      </c>
      <c r="Q50" s="1" t="s">
        <v>683</v>
      </c>
      <c r="R50" s="2">
        <f>R52+R57</f>
        <v>379.298</v>
      </c>
      <c r="S50" s="1" t="s">
        <v>683</v>
      </c>
      <c r="T50" s="2">
        <f>T52+T57</f>
        <v>390.67694000000006</v>
      </c>
      <c r="U50" s="1" t="s">
        <v>683</v>
      </c>
      <c r="V50" s="2">
        <f>L50+N50+P50+R50+T50</f>
        <v>1922.61194</v>
      </c>
      <c r="W50" s="1" t="s">
        <v>683</v>
      </c>
      <c r="X50" s="13"/>
      <c r="Y50" s="13"/>
    </row>
    <row r="51" spans="1:25" s="29" customFormat="1" ht="11.25" x14ac:dyDescent="0.2">
      <c r="A51" s="89" t="s">
        <v>23</v>
      </c>
      <c r="B51" s="89"/>
      <c r="C51" s="97" t="s">
        <v>80</v>
      </c>
      <c r="D51" s="97"/>
      <c r="E51" s="97"/>
      <c r="F51" s="97"/>
      <c r="G51" s="97"/>
      <c r="H51" s="11" t="s">
        <v>2</v>
      </c>
      <c r="I51" s="1" t="s">
        <v>683</v>
      </c>
      <c r="J51" s="1" t="s">
        <v>683</v>
      </c>
      <c r="K51" s="1" t="s">
        <v>683</v>
      </c>
      <c r="L51" s="1" t="s">
        <v>683</v>
      </c>
      <c r="M51" s="1" t="s">
        <v>683</v>
      </c>
      <c r="N51" s="1" t="s">
        <v>683</v>
      </c>
      <c r="O51" s="1" t="s">
        <v>683</v>
      </c>
      <c r="P51" s="1" t="s">
        <v>683</v>
      </c>
      <c r="Q51" s="1" t="s">
        <v>683</v>
      </c>
      <c r="R51" s="1" t="s">
        <v>683</v>
      </c>
      <c r="S51" s="1" t="s">
        <v>683</v>
      </c>
      <c r="T51" s="1" t="s">
        <v>683</v>
      </c>
      <c r="U51" s="1" t="s">
        <v>683</v>
      </c>
      <c r="V51" s="1" t="s">
        <v>683</v>
      </c>
      <c r="W51" s="1" t="s">
        <v>683</v>
      </c>
      <c r="X51" s="13"/>
      <c r="Y51" s="28"/>
    </row>
    <row r="52" spans="1:25" s="29" customFormat="1" ht="11.25" x14ac:dyDescent="0.2">
      <c r="A52" s="89" t="s">
        <v>25</v>
      </c>
      <c r="B52" s="89"/>
      <c r="C52" s="97" t="s">
        <v>81</v>
      </c>
      <c r="D52" s="97"/>
      <c r="E52" s="97"/>
      <c r="F52" s="97"/>
      <c r="G52" s="97"/>
      <c r="H52" s="11" t="s">
        <v>2</v>
      </c>
      <c r="I52" s="1">
        <f>I54+1.754</f>
        <v>370.16400000000004</v>
      </c>
      <c r="J52" s="1">
        <f>J53</f>
        <v>394.47300000000001</v>
      </c>
      <c r="K52" s="1">
        <f>K53</f>
        <v>395.93699999999995</v>
      </c>
      <c r="L52" s="1">
        <f>L53</f>
        <v>383.55099999999999</v>
      </c>
      <c r="M52" s="1" t="str">
        <f t="shared" ref="M52:Q52" si="3">M54</f>
        <v xml:space="preserve"> -</v>
      </c>
      <c r="N52" s="1">
        <f>N53</f>
        <v>370.464</v>
      </c>
      <c r="O52" s="1" t="str">
        <f t="shared" si="3"/>
        <v xml:space="preserve"> -</v>
      </c>
      <c r="P52" s="1">
        <f>P53</f>
        <v>356.387</v>
      </c>
      <c r="Q52" s="1" t="str">
        <f t="shared" si="3"/>
        <v xml:space="preserve"> -</v>
      </c>
      <c r="R52" s="1">
        <f>R53</f>
        <v>364.36700000000002</v>
      </c>
      <c r="S52" s="1" t="s">
        <v>683</v>
      </c>
      <c r="T52" s="1">
        <f>R52*1.03</f>
        <v>375.29801000000003</v>
      </c>
      <c r="U52" s="1" t="s">
        <v>683</v>
      </c>
      <c r="V52" s="1">
        <f>L52+N52+P52+R52+T52</f>
        <v>1850.06701</v>
      </c>
      <c r="W52" s="1" t="s">
        <v>683</v>
      </c>
      <c r="X52" s="13"/>
      <c r="Y52" s="28"/>
    </row>
    <row r="53" spans="1:25" s="29" customFormat="1" ht="22.5" customHeight="1" x14ac:dyDescent="0.2">
      <c r="A53" s="89" t="s">
        <v>38</v>
      </c>
      <c r="B53" s="89"/>
      <c r="C53" s="99" t="s">
        <v>82</v>
      </c>
      <c r="D53" s="99"/>
      <c r="E53" s="99"/>
      <c r="F53" s="99"/>
      <c r="G53" s="99"/>
      <c r="H53" s="11" t="s">
        <v>2</v>
      </c>
      <c r="I53" s="72">
        <f>I54+1.754</f>
        <v>370.16400000000004</v>
      </c>
      <c r="J53" s="72">
        <f>390.389+4.084</f>
        <v>394.47300000000001</v>
      </c>
      <c r="K53" s="72">
        <f>391.042+4.895</f>
        <v>395.93699999999995</v>
      </c>
      <c r="L53" s="72">
        <f>L54+5.042</f>
        <v>383.55099999999999</v>
      </c>
      <c r="M53" s="72" t="s">
        <v>683</v>
      </c>
      <c r="N53" s="72">
        <f>N54+5.193</f>
        <v>370.464</v>
      </c>
      <c r="O53" s="72" t="s">
        <v>683</v>
      </c>
      <c r="P53" s="72">
        <f>P54+5.349</f>
        <v>356.387</v>
      </c>
      <c r="Q53" s="72" t="s">
        <v>683</v>
      </c>
      <c r="R53" s="72">
        <f>R54+5.51</f>
        <v>364.36700000000002</v>
      </c>
      <c r="S53" s="1" t="s">
        <v>683</v>
      </c>
      <c r="T53" s="1">
        <f>R53*1.03</f>
        <v>375.29801000000003</v>
      </c>
      <c r="U53" s="1" t="s">
        <v>683</v>
      </c>
      <c r="V53" s="1">
        <f>L53+N53+P53+R53+T53</f>
        <v>1850.06701</v>
      </c>
      <c r="W53" s="1" t="s">
        <v>683</v>
      </c>
      <c r="X53" s="13"/>
      <c r="Y53" s="28"/>
    </row>
    <row r="54" spans="1:25" s="29" customFormat="1" ht="22.5" customHeight="1" x14ac:dyDescent="0.2">
      <c r="A54" s="89" t="s">
        <v>40</v>
      </c>
      <c r="B54" s="89"/>
      <c r="C54" s="100" t="s">
        <v>83</v>
      </c>
      <c r="D54" s="100"/>
      <c r="E54" s="100"/>
      <c r="F54" s="100"/>
      <c r="G54" s="100"/>
      <c r="H54" s="11" t="s">
        <v>2</v>
      </c>
      <c r="I54" s="72">
        <v>368.41</v>
      </c>
      <c r="J54" s="72">
        <v>390.38900000000001</v>
      </c>
      <c r="K54" s="72">
        <v>391.04199999999997</v>
      </c>
      <c r="L54" s="72">
        <v>378.50900000000001</v>
      </c>
      <c r="M54" s="72" t="s">
        <v>683</v>
      </c>
      <c r="N54" s="72">
        <v>365.27100000000002</v>
      </c>
      <c r="O54" s="72" t="s">
        <v>683</v>
      </c>
      <c r="P54" s="72">
        <v>351.03800000000001</v>
      </c>
      <c r="Q54" s="72" t="s">
        <v>683</v>
      </c>
      <c r="R54" s="72">
        <v>358.85700000000003</v>
      </c>
      <c r="S54" s="1" t="s">
        <v>683</v>
      </c>
      <c r="T54" s="1">
        <f>R54*1.03</f>
        <v>369.62271000000004</v>
      </c>
      <c r="U54" s="1" t="s">
        <v>683</v>
      </c>
      <c r="V54" s="1">
        <f>L54+N54+P54+R54+T54</f>
        <v>1823.2977100000001</v>
      </c>
      <c r="W54" s="1" t="s">
        <v>683</v>
      </c>
      <c r="X54" s="13"/>
      <c r="Y54" s="28"/>
    </row>
    <row r="55" spans="1:25" s="29" customFormat="1" ht="11.25" x14ac:dyDescent="0.2">
      <c r="A55" s="89" t="s">
        <v>48</v>
      </c>
      <c r="B55" s="89"/>
      <c r="C55" s="100" t="s">
        <v>84</v>
      </c>
      <c r="D55" s="100"/>
      <c r="E55" s="100"/>
      <c r="F55" s="100"/>
      <c r="G55" s="100"/>
      <c r="H55" s="11" t="s">
        <v>2</v>
      </c>
      <c r="I55" s="72" t="s">
        <v>683</v>
      </c>
      <c r="J55" s="72" t="s">
        <v>683</v>
      </c>
      <c r="K55" s="72" t="s">
        <v>683</v>
      </c>
      <c r="L55" s="72" t="s">
        <v>683</v>
      </c>
      <c r="M55" s="72" t="s">
        <v>683</v>
      </c>
      <c r="N55" s="72" t="s">
        <v>683</v>
      </c>
      <c r="O55" s="72" t="s">
        <v>683</v>
      </c>
      <c r="P55" s="72" t="s">
        <v>683</v>
      </c>
      <c r="Q55" s="72" t="s">
        <v>683</v>
      </c>
      <c r="R55" s="72" t="s">
        <v>683</v>
      </c>
      <c r="S55" s="1" t="s">
        <v>683</v>
      </c>
      <c r="T55" s="1" t="s">
        <v>683</v>
      </c>
      <c r="U55" s="1" t="s">
        <v>683</v>
      </c>
      <c r="V55" s="1" t="s">
        <v>683</v>
      </c>
      <c r="W55" s="1" t="s">
        <v>683</v>
      </c>
      <c r="X55" s="13"/>
      <c r="Y55" s="28"/>
    </row>
    <row r="56" spans="1:25" s="29" customFormat="1" ht="11.25" x14ac:dyDescent="0.2">
      <c r="A56" s="89" t="s">
        <v>39</v>
      </c>
      <c r="B56" s="89"/>
      <c r="C56" s="99" t="s">
        <v>85</v>
      </c>
      <c r="D56" s="99"/>
      <c r="E56" s="99"/>
      <c r="F56" s="99"/>
      <c r="G56" s="99"/>
      <c r="H56" s="11" t="s">
        <v>2</v>
      </c>
      <c r="I56" s="72" t="s">
        <v>683</v>
      </c>
      <c r="J56" s="72" t="s">
        <v>683</v>
      </c>
      <c r="K56" s="72" t="s">
        <v>683</v>
      </c>
      <c r="L56" s="72" t="s">
        <v>683</v>
      </c>
      <c r="M56" s="72" t="s">
        <v>683</v>
      </c>
      <c r="N56" s="72" t="s">
        <v>683</v>
      </c>
      <c r="O56" s="72" t="s">
        <v>683</v>
      </c>
      <c r="P56" s="72" t="s">
        <v>683</v>
      </c>
      <c r="Q56" s="72" t="s">
        <v>683</v>
      </c>
      <c r="R56" s="72" t="s">
        <v>683</v>
      </c>
      <c r="S56" s="1" t="s">
        <v>683</v>
      </c>
      <c r="T56" s="1" t="s">
        <v>683</v>
      </c>
      <c r="U56" s="1" t="s">
        <v>683</v>
      </c>
      <c r="V56" s="1" t="s">
        <v>683</v>
      </c>
      <c r="W56" s="1" t="s">
        <v>683</v>
      </c>
      <c r="X56" s="13"/>
      <c r="Y56" s="28"/>
    </row>
    <row r="57" spans="1:25" s="29" customFormat="1" ht="11.25" x14ac:dyDescent="0.2">
      <c r="A57" s="89" t="s">
        <v>26</v>
      </c>
      <c r="B57" s="89"/>
      <c r="C57" s="97" t="s">
        <v>86</v>
      </c>
      <c r="D57" s="97"/>
      <c r="E57" s="97"/>
      <c r="F57" s="97"/>
      <c r="G57" s="97"/>
      <c r="H57" s="11" t="s">
        <v>2</v>
      </c>
      <c r="I57" s="72">
        <f>3.573</f>
        <v>3.573</v>
      </c>
      <c r="J57" s="72">
        <f>19.168-14.934</f>
        <v>4.234</v>
      </c>
      <c r="K57" s="72">
        <f>25.191-22.415</f>
        <v>2.7759999999999998</v>
      </c>
      <c r="L57" s="72">
        <f>36.752-23.087</f>
        <v>13.665000000000003</v>
      </c>
      <c r="M57" s="72" t="s">
        <v>683</v>
      </c>
      <c r="N57" s="72">
        <f>37.854-23.78</f>
        <v>14.073999999999998</v>
      </c>
      <c r="O57" s="72" t="s">
        <v>683</v>
      </c>
      <c r="P57" s="72">
        <f>38.989-24.493</f>
        <v>14.495999999999999</v>
      </c>
      <c r="Q57" s="72" t="s">
        <v>683</v>
      </c>
      <c r="R57" s="72">
        <f>40.159-25.228</f>
        <v>14.930999999999997</v>
      </c>
      <c r="S57" s="1" t="s">
        <v>683</v>
      </c>
      <c r="T57" s="1">
        <f>R57*1.03</f>
        <v>15.378929999999997</v>
      </c>
      <c r="U57" s="1" t="s">
        <v>683</v>
      </c>
      <c r="V57" s="1">
        <f>L57+N57+P57+R57+T57</f>
        <v>72.544929999999994</v>
      </c>
      <c r="W57" s="1" t="s">
        <v>683</v>
      </c>
      <c r="X57" s="13"/>
      <c r="Y57" s="28"/>
    </row>
    <row r="58" spans="1:25" s="29" customFormat="1" ht="11.25" x14ac:dyDescent="0.2">
      <c r="A58" s="89" t="s">
        <v>49</v>
      </c>
      <c r="B58" s="89"/>
      <c r="C58" s="97" t="s">
        <v>87</v>
      </c>
      <c r="D58" s="97"/>
      <c r="E58" s="97"/>
      <c r="F58" s="97"/>
      <c r="G58" s="97"/>
      <c r="H58" s="11" t="s">
        <v>2</v>
      </c>
      <c r="I58" s="72" t="s">
        <v>683</v>
      </c>
      <c r="J58" s="72" t="s">
        <v>683</v>
      </c>
      <c r="K58" s="72" t="s">
        <v>683</v>
      </c>
      <c r="L58" s="72" t="s">
        <v>683</v>
      </c>
      <c r="M58" s="72" t="s">
        <v>683</v>
      </c>
      <c r="N58" s="72" t="s">
        <v>683</v>
      </c>
      <c r="O58" s="72" t="s">
        <v>683</v>
      </c>
      <c r="P58" s="72" t="s">
        <v>683</v>
      </c>
      <c r="Q58" s="72" t="s">
        <v>683</v>
      </c>
      <c r="R58" s="72" t="s">
        <v>683</v>
      </c>
      <c r="S58" s="1" t="s">
        <v>683</v>
      </c>
      <c r="T58" s="1" t="s">
        <v>683</v>
      </c>
      <c r="U58" s="1" t="s">
        <v>683</v>
      </c>
      <c r="V58" s="1" t="s">
        <v>683</v>
      </c>
      <c r="W58" s="1" t="s">
        <v>683</v>
      </c>
      <c r="X58" s="13"/>
      <c r="Y58" s="28"/>
    </row>
    <row r="59" spans="1:25" s="14" customFormat="1" ht="23.25" customHeight="1" x14ac:dyDescent="0.2">
      <c r="A59" s="90" t="s">
        <v>50</v>
      </c>
      <c r="B59" s="90"/>
      <c r="C59" s="98" t="s">
        <v>88</v>
      </c>
      <c r="D59" s="98"/>
      <c r="E59" s="98"/>
      <c r="F59" s="98"/>
      <c r="G59" s="98"/>
      <c r="H59" s="12" t="s">
        <v>2</v>
      </c>
      <c r="I59" s="73">
        <f t="shared" ref="I59:J59" si="4">I64</f>
        <v>8.5109999999999992</v>
      </c>
      <c r="J59" s="73">
        <f t="shared" si="4"/>
        <v>14.282</v>
      </c>
      <c r="K59" s="73">
        <f>SUM(K60:K64)</f>
        <v>57.182000000000002</v>
      </c>
      <c r="L59" s="73">
        <f t="shared" ref="L59:R59" si="5">SUM(L60:L64)</f>
        <v>58.177</v>
      </c>
      <c r="M59" s="73">
        <f t="shared" si="5"/>
        <v>0</v>
      </c>
      <c r="N59" s="73">
        <f t="shared" si="5"/>
        <v>59.328000000000003</v>
      </c>
      <c r="O59" s="73" t="s">
        <v>683</v>
      </c>
      <c r="P59" s="73">
        <f>P64</f>
        <v>60.329000000000001</v>
      </c>
      <c r="Q59" s="73" t="s">
        <v>683</v>
      </c>
      <c r="R59" s="73">
        <f t="shared" si="5"/>
        <v>61.453000000000003</v>
      </c>
      <c r="S59" s="1" t="s">
        <v>683</v>
      </c>
      <c r="T59" s="2">
        <f>R59*1.03</f>
        <v>63.296590000000002</v>
      </c>
      <c r="U59" s="1" t="s">
        <v>683</v>
      </c>
      <c r="V59" s="2">
        <f>L59+N59+P59+R59+T59</f>
        <v>302.58359000000002</v>
      </c>
      <c r="W59" s="1" t="s">
        <v>683</v>
      </c>
      <c r="X59" s="13"/>
      <c r="Y59" s="13"/>
    </row>
    <row r="60" spans="1:25" s="29" customFormat="1" ht="23.25" customHeight="1" x14ac:dyDescent="0.2">
      <c r="A60" s="89" t="s">
        <v>51</v>
      </c>
      <c r="B60" s="89"/>
      <c r="C60" s="97" t="s">
        <v>89</v>
      </c>
      <c r="D60" s="97"/>
      <c r="E60" s="97"/>
      <c r="F60" s="97"/>
      <c r="G60" s="97"/>
      <c r="H60" s="11" t="s">
        <v>2</v>
      </c>
      <c r="I60" s="72" t="s">
        <v>683</v>
      </c>
      <c r="J60" s="72" t="s">
        <v>683</v>
      </c>
      <c r="K60" s="72" t="s">
        <v>683</v>
      </c>
      <c r="L60" s="72" t="s">
        <v>683</v>
      </c>
      <c r="M60" s="72" t="s">
        <v>683</v>
      </c>
      <c r="N60" s="72" t="s">
        <v>683</v>
      </c>
      <c r="O60" s="72" t="s">
        <v>683</v>
      </c>
      <c r="P60" s="72" t="s">
        <v>683</v>
      </c>
      <c r="Q60" s="72" t="s">
        <v>683</v>
      </c>
      <c r="R60" s="72" t="s">
        <v>683</v>
      </c>
      <c r="S60" s="1" t="s">
        <v>683</v>
      </c>
      <c r="T60" s="1" t="s">
        <v>683</v>
      </c>
      <c r="U60" s="1" t="s">
        <v>683</v>
      </c>
      <c r="V60" s="1" t="s">
        <v>683</v>
      </c>
      <c r="W60" s="1" t="s">
        <v>683</v>
      </c>
      <c r="X60" s="13"/>
      <c r="Y60" s="28"/>
    </row>
    <row r="61" spans="1:25" s="29" customFormat="1" ht="24.75" customHeight="1" x14ac:dyDescent="0.2">
      <c r="A61" s="89" t="s">
        <v>52</v>
      </c>
      <c r="B61" s="89"/>
      <c r="C61" s="97" t="s">
        <v>90</v>
      </c>
      <c r="D61" s="97"/>
      <c r="E61" s="97"/>
      <c r="F61" s="97"/>
      <c r="G61" s="97"/>
      <c r="H61" s="11" t="s">
        <v>2</v>
      </c>
      <c r="I61" s="72" t="s">
        <v>683</v>
      </c>
      <c r="J61" s="72" t="s">
        <v>683</v>
      </c>
      <c r="K61" s="72" t="s">
        <v>683</v>
      </c>
      <c r="L61" s="72" t="s">
        <v>683</v>
      </c>
      <c r="M61" s="72" t="s">
        <v>683</v>
      </c>
      <c r="N61" s="72" t="s">
        <v>683</v>
      </c>
      <c r="O61" s="72" t="s">
        <v>683</v>
      </c>
      <c r="P61" s="72" t="s">
        <v>683</v>
      </c>
      <c r="Q61" s="72" t="s">
        <v>683</v>
      </c>
      <c r="R61" s="72" t="s">
        <v>683</v>
      </c>
      <c r="S61" s="1" t="s">
        <v>683</v>
      </c>
      <c r="T61" s="1" t="s">
        <v>683</v>
      </c>
      <c r="U61" s="1" t="s">
        <v>683</v>
      </c>
      <c r="V61" s="1" t="s">
        <v>683</v>
      </c>
      <c r="W61" s="1" t="s">
        <v>683</v>
      </c>
      <c r="X61" s="13"/>
      <c r="Y61" s="28"/>
    </row>
    <row r="62" spans="1:25" s="29" customFormat="1" ht="11.25" x14ac:dyDescent="0.2">
      <c r="A62" s="89" t="s">
        <v>53</v>
      </c>
      <c r="B62" s="89"/>
      <c r="C62" s="97" t="s">
        <v>91</v>
      </c>
      <c r="D62" s="97"/>
      <c r="E62" s="97"/>
      <c r="F62" s="97"/>
      <c r="G62" s="97"/>
      <c r="H62" s="11" t="s">
        <v>2</v>
      </c>
      <c r="I62" s="72" t="s">
        <v>683</v>
      </c>
      <c r="J62" s="72" t="s">
        <v>683</v>
      </c>
      <c r="K62" s="72" t="s">
        <v>683</v>
      </c>
      <c r="L62" s="72" t="s">
        <v>683</v>
      </c>
      <c r="M62" s="72" t="s">
        <v>683</v>
      </c>
      <c r="N62" s="72" t="s">
        <v>683</v>
      </c>
      <c r="O62" s="72" t="s">
        <v>683</v>
      </c>
      <c r="P62" s="72" t="s">
        <v>683</v>
      </c>
      <c r="Q62" s="72" t="s">
        <v>683</v>
      </c>
      <c r="R62" s="72" t="s">
        <v>683</v>
      </c>
      <c r="S62" s="1" t="s">
        <v>683</v>
      </c>
      <c r="T62" s="1" t="s">
        <v>683</v>
      </c>
      <c r="U62" s="1" t="s">
        <v>683</v>
      </c>
      <c r="V62" s="1" t="s">
        <v>683</v>
      </c>
      <c r="W62" s="1" t="s">
        <v>683</v>
      </c>
      <c r="X62" s="13"/>
      <c r="Y62" s="28"/>
    </row>
    <row r="63" spans="1:25" s="29" customFormat="1" ht="11.25" x14ac:dyDescent="0.2">
      <c r="A63" s="89" t="s">
        <v>54</v>
      </c>
      <c r="B63" s="89"/>
      <c r="C63" s="97" t="s">
        <v>92</v>
      </c>
      <c r="D63" s="97"/>
      <c r="E63" s="97"/>
      <c r="F63" s="97"/>
      <c r="G63" s="97"/>
      <c r="H63" s="11" t="s">
        <v>2</v>
      </c>
      <c r="I63" s="72" t="s">
        <v>683</v>
      </c>
      <c r="J63" s="72" t="s">
        <v>683</v>
      </c>
      <c r="K63" s="72" t="s">
        <v>683</v>
      </c>
      <c r="L63" s="72" t="s">
        <v>683</v>
      </c>
      <c r="M63" s="72" t="s">
        <v>683</v>
      </c>
      <c r="N63" s="72" t="s">
        <v>683</v>
      </c>
      <c r="O63" s="72" t="s">
        <v>683</v>
      </c>
      <c r="P63" s="72" t="s">
        <v>683</v>
      </c>
      <c r="Q63" s="72" t="s">
        <v>683</v>
      </c>
      <c r="R63" s="72" t="s">
        <v>683</v>
      </c>
      <c r="S63" s="1" t="s">
        <v>683</v>
      </c>
      <c r="T63" s="1" t="s">
        <v>683</v>
      </c>
      <c r="U63" s="1" t="s">
        <v>683</v>
      </c>
      <c r="V63" s="1" t="s">
        <v>683</v>
      </c>
      <c r="W63" s="1" t="s">
        <v>683</v>
      </c>
      <c r="X63" s="13"/>
      <c r="Y63" s="28"/>
    </row>
    <row r="64" spans="1:25" s="29" customFormat="1" ht="11.25" x14ac:dyDescent="0.2">
      <c r="A64" s="89" t="s">
        <v>55</v>
      </c>
      <c r="B64" s="89"/>
      <c r="C64" s="97" t="s">
        <v>93</v>
      </c>
      <c r="D64" s="97"/>
      <c r="E64" s="97"/>
      <c r="F64" s="97"/>
      <c r="G64" s="97"/>
      <c r="H64" s="11" t="s">
        <v>2</v>
      </c>
      <c r="I64" s="72">
        <v>8.5109999999999992</v>
      </c>
      <c r="J64" s="72">
        <v>14.282</v>
      </c>
      <c r="K64" s="72">
        <v>57.182000000000002</v>
      </c>
      <c r="L64" s="72">
        <v>58.177</v>
      </c>
      <c r="M64" s="72" t="s">
        <v>683</v>
      </c>
      <c r="N64" s="72">
        <v>59.328000000000003</v>
      </c>
      <c r="O64" s="72" t="s">
        <v>703</v>
      </c>
      <c r="P64" s="72">
        <v>60.329000000000001</v>
      </c>
      <c r="Q64" s="72" t="s">
        <v>683</v>
      </c>
      <c r="R64" s="72">
        <v>61.453000000000003</v>
      </c>
      <c r="S64" s="72" t="s">
        <v>683</v>
      </c>
      <c r="T64" s="72">
        <v>56.467689999999891</v>
      </c>
      <c r="U64" s="1" t="s">
        <v>683</v>
      </c>
      <c r="V64" s="1">
        <f t="shared" ref="V64:V70" si="6">L64+N64+P64+R64+T64</f>
        <v>295.75468999999987</v>
      </c>
      <c r="W64" s="1" t="s">
        <v>683</v>
      </c>
      <c r="X64" s="13"/>
      <c r="Y64" s="28"/>
    </row>
    <row r="65" spans="1:35" s="14" customFormat="1" ht="11.25" x14ac:dyDescent="0.2">
      <c r="A65" s="90" t="s">
        <v>56</v>
      </c>
      <c r="B65" s="90"/>
      <c r="C65" s="98" t="s">
        <v>94</v>
      </c>
      <c r="D65" s="98"/>
      <c r="E65" s="98"/>
      <c r="F65" s="98"/>
      <c r="G65" s="98"/>
      <c r="H65" s="12" t="s">
        <v>2</v>
      </c>
      <c r="I65" s="73">
        <v>236.65799999999999</v>
      </c>
      <c r="J65" s="73">
        <v>217.28700000000001</v>
      </c>
      <c r="K65" s="73">
        <v>202.49100000000001</v>
      </c>
      <c r="L65" s="73">
        <v>208.56700000000001</v>
      </c>
      <c r="M65" s="72" t="s">
        <v>683</v>
      </c>
      <c r="N65" s="73">
        <v>214.82400000000001</v>
      </c>
      <c r="O65" s="72" t="s">
        <v>683</v>
      </c>
      <c r="P65" s="73">
        <v>221.26900000000001</v>
      </c>
      <c r="Q65" s="72" t="s">
        <v>683</v>
      </c>
      <c r="R65" s="73">
        <v>227.90700000000001</v>
      </c>
      <c r="S65" s="1" t="s">
        <v>683</v>
      </c>
      <c r="T65" s="2">
        <f>R65*1.03</f>
        <v>234.74421000000001</v>
      </c>
      <c r="U65" s="1" t="s">
        <v>683</v>
      </c>
      <c r="V65" s="2">
        <f t="shared" si="6"/>
        <v>1107.3112100000001</v>
      </c>
      <c r="W65" s="1" t="s">
        <v>683</v>
      </c>
      <c r="X65" s="64"/>
      <c r="Y65" s="13"/>
    </row>
    <row r="66" spans="1:35" s="14" customFormat="1" ht="11.25" x14ac:dyDescent="0.2">
      <c r="A66" s="90" t="s">
        <v>57</v>
      </c>
      <c r="B66" s="90"/>
      <c r="C66" s="98" t="s">
        <v>95</v>
      </c>
      <c r="D66" s="98"/>
      <c r="E66" s="98"/>
      <c r="F66" s="98"/>
      <c r="G66" s="98"/>
      <c r="H66" s="12" t="s">
        <v>2</v>
      </c>
      <c r="I66" s="73">
        <v>257.40800000000002</v>
      </c>
      <c r="J66" s="73">
        <v>288.77100000000002</v>
      </c>
      <c r="K66" s="73">
        <v>310.46600000000001</v>
      </c>
      <c r="L66" s="73">
        <v>319.77999999999997</v>
      </c>
      <c r="M66" s="72" t="s">
        <v>683</v>
      </c>
      <c r="N66" s="73">
        <v>329.37299999999999</v>
      </c>
      <c r="O66" s="72" t="s">
        <v>683</v>
      </c>
      <c r="P66" s="73">
        <v>339.255</v>
      </c>
      <c r="Q66" s="72" t="s">
        <v>683</v>
      </c>
      <c r="R66" s="73">
        <v>349.43200000000002</v>
      </c>
      <c r="S66" s="1" t="s">
        <v>683</v>
      </c>
      <c r="T66" s="2">
        <f>R66*1.03</f>
        <v>359.91496000000001</v>
      </c>
      <c r="U66" s="1" t="s">
        <v>683</v>
      </c>
      <c r="V66" s="2">
        <f t="shared" si="6"/>
        <v>1697.7549600000002</v>
      </c>
      <c r="W66" s="1" t="s">
        <v>683</v>
      </c>
      <c r="X66" s="64"/>
      <c r="Y66" s="13"/>
    </row>
    <row r="67" spans="1:35" s="14" customFormat="1" ht="11.25" x14ac:dyDescent="0.2">
      <c r="A67" s="90" t="s">
        <v>58</v>
      </c>
      <c r="B67" s="90"/>
      <c r="C67" s="98" t="s">
        <v>96</v>
      </c>
      <c r="D67" s="98"/>
      <c r="E67" s="98"/>
      <c r="F67" s="98"/>
      <c r="G67" s="98"/>
      <c r="H67" s="12" t="s">
        <v>2</v>
      </c>
      <c r="I67" s="73">
        <v>48.79</v>
      </c>
      <c r="J67" s="73">
        <v>50.556000000000004</v>
      </c>
      <c r="K67" s="73">
        <v>51.738999999999997</v>
      </c>
      <c r="L67" s="73">
        <v>57.662999999999997</v>
      </c>
      <c r="M67" s="72" t="s">
        <v>683</v>
      </c>
      <c r="N67" s="73">
        <v>54.786000000000001</v>
      </c>
      <c r="O67" s="72" t="s">
        <v>683</v>
      </c>
      <c r="P67" s="73">
        <v>53.8</v>
      </c>
      <c r="Q67" s="72" t="s">
        <v>683</v>
      </c>
      <c r="R67" s="73">
        <v>52.206000000000003</v>
      </c>
      <c r="S67" s="1" t="s">
        <v>683</v>
      </c>
      <c r="T67" s="2">
        <f>R67*1.03</f>
        <v>53.772180000000006</v>
      </c>
      <c r="U67" s="1" t="s">
        <v>683</v>
      </c>
      <c r="V67" s="2">
        <f t="shared" si="6"/>
        <v>272.22717999999998</v>
      </c>
      <c r="W67" s="1" t="s">
        <v>683</v>
      </c>
      <c r="X67" s="13"/>
      <c r="Y67" s="13"/>
    </row>
    <row r="68" spans="1:35" s="29" customFormat="1" ht="11.25" x14ac:dyDescent="0.2">
      <c r="A68" s="89" t="s">
        <v>59</v>
      </c>
      <c r="B68" s="89"/>
      <c r="C68" s="97" t="s">
        <v>97</v>
      </c>
      <c r="D68" s="97"/>
      <c r="E68" s="97"/>
      <c r="F68" s="97"/>
      <c r="G68" s="97"/>
      <c r="H68" s="11" t="s">
        <v>2</v>
      </c>
      <c r="I68" s="72">
        <v>47.246000000000002</v>
      </c>
      <c r="J68" s="72">
        <v>48.856000000000002</v>
      </c>
      <c r="K68" s="72">
        <v>49.823</v>
      </c>
      <c r="L68" s="72">
        <v>55.734000000000002</v>
      </c>
      <c r="M68" s="72" t="s">
        <v>683</v>
      </c>
      <c r="N68" s="72">
        <v>52.843000000000004</v>
      </c>
      <c r="O68" s="72" t="s">
        <v>683</v>
      </c>
      <c r="P68" s="72">
        <v>51.844000000000001</v>
      </c>
      <c r="Q68" s="72" t="s">
        <v>683</v>
      </c>
      <c r="R68" s="72">
        <v>50.235999999999997</v>
      </c>
      <c r="S68" s="1" t="s">
        <v>683</v>
      </c>
      <c r="T68" s="1">
        <f t="shared" ref="T68:T69" si="7">R68*1.03</f>
        <v>51.743079999999999</v>
      </c>
      <c r="U68" s="1" t="s">
        <v>683</v>
      </c>
      <c r="V68" s="1">
        <f t="shared" si="6"/>
        <v>262.40008</v>
      </c>
      <c r="W68" s="1" t="s">
        <v>683</v>
      </c>
      <c r="X68" s="64"/>
      <c r="Y68" s="28"/>
    </row>
    <row r="69" spans="1:35" s="29" customFormat="1" ht="11.25" x14ac:dyDescent="0.2">
      <c r="A69" s="89" t="s">
        <v>60</v>
      </c>
      <c r="B69" s="89"/>
      <c r="C69" s="97" t="s">
        <v>98</v>
      </c>
      <c r="D69" s="97"/>
      <c r="E69" s="97"/>
      <c r="F69" s="97"/>
      <c r="G69" s="97"/>
      <c r="H69" s="11" t="s">
        <v>2</v>
      </c>
      <c r="I69" s="72">
        <v>1.54</v>
      </c>
      <c r="J69" s="72">
        <v>1.7</v>
      </c>
      <c r="K69" s="72">
        <v>1.9159999999999968</v>
      </c>
      <c r="L69" s="72">
        <v>1.9289999999999949</v>
      </c>
      <c r="M69" s="72" t="s">
        <v>683</v>
      </c>
      <c r="N69" s="72">
        <v>1.9429999999999978</v>
      </c>
      <c r="O69" s="72" t="s">
        <v>683</v>
      </c>
      <c r="P69" s="72">
        <v>1.955999999999996</v>
      </c>
      <c r="Q69" s="72" t="s">
        <v>683</v>
      </c>
      <c r="R69" s="72">
        <v>1.970000000000006</v>
      </c>
      <c r="S69" s="1" t="s">
        <v>683</v>
      </c>
      <c r="T69" s="1">
        <f t="shared" si="7"/>
        <v>2.0291000000000063</v>
      </c>
      <c r="U69" s="1" t="s">
        <v>683</v>
      </c>
      <c r="V69" s="1">
        <f t="shared" si="6"/>
        <v>9.8271000000000015</v>
      </c>
      <c r="W69" s="1" t="s">
        <v>683</v>
      </c>
      <c r="X69" s="13"/>
      <c r="Y69" s="28"/>
    </row>
    <row r="70" spans="1:35" s="14" customFormat="1" ht="11.25" x14ac:dyDescent="0.2">
      <c r="A70" s="90" t="s">
        <v>61</v>
      </c>
      <c r="B70" s="90"/>
      <c r="C70" s="98" t="s">
        <v>99</v>
      </c>
      <c r="D70" s="98"/>
      <c r="E70" s="98"/>
      <c r="F70" s="98"/>
      <c r="G70" s="98"/>
      <c r="H70" s="12" t="s">
        <v>2</v>
      </c>
      <c r="I70" s="73">
        <f t="shared" ref="I70:J70" si="8">I72+I73</f>
        <v>33.93400000000009</v>
      </c>
      <c r="J70" s="73">
        <f t="shared" si="8"/>
        <v>55.864999999999839</v>
      </c>
      <c r="K70" s="73">
        <f>K72+K73</f>
        <v>89.560999999999893</v>
      </c>
      <c r="L70" s="73">
        <f>L72+L73</f>
        <v>42.688999999999979</v>
      </c>
      <c r="M70" s="72" t="s">
        <v>683</v>
      </c>
      <c r="N70" s="73">
        <f>N72+N73</f>
        <v>43.613000000000127</v>
      </c>
      <c r="O70" s="72" t="s">
        <v>683</v>
      </c>
      <c r="P70" s="73">
        <f>P72+P73</f>
        <v>44.751000000000062</v>
      </c>
      <c r="Q70" s="72" t="s">
        <v>683</v>
      </c>
      <c r="R70" s="73">
        <f>R72+R73</f>
        <v>45.82799999999974</v>
      </c>
      <c r="S70" s="1" t="s">
        <v>683</v>
      </c>
      <c r="T70" s="2">
        <f>T72+T73</f>
        <v>47.20283999999991</v>
      </c>
      <c r="U70" s="1" t="s">
        <v>683</v>
      </c>
      <c r="V70" s="2">
        <f t="shared" si="6"/>
        <v>224.08383999999984</v>
      </c>
      <c r="W70" s="1" t="s">
        <v>683</v>
      </c>
      <c r="X70" s="13"/>
      <c r="Y70" s="13"/>
    </row>
    <row r="71" spans="1:35" s="29" customFormat="1" x14ac:dyDescent="0.2">
      <c r="A71" s="89" t="s">
        <v>62</v>
      </c>
      <c r="B71" s="89"/>
      <c r="C71" s="97" t="s">
        <v>100</v>
      </c>
      <c r="D71" s="97"/>
      <c r="E71" s="97"/>
      <c r="F71" s="97"/>
      <c r="G71" s="97"/>
      <c r="H71" s="11" t="s">
        <v>2</v>
      </c>
      <c r="I71" s="72" t="s">
        <v>469</v>
      </c>
      <c r="J71" s="72" t="s">
        <v>469</v>
      </c>
      <c r="K71" s="5"/>
      <c r="L71" s="11" t="s">
        <v>469</v>
      </c>
      <c r="M71" s="72" t="s">
        <v>683</v>
      </c>
      <c r="N71" s="72" t="s">
        <v>469</v>
      </c>
      <c r="O71" s="72" t="s">
        <v>683</v>
      </c>
      <c r="P71" s="5" t="s">
        <v>469</v>
      </c>
      <c r="Q71" s="72" t="s">
        <v>683</v>
      </c>
      <c r="R71" s="5" t="s">
        <v>469</v>
      </c>
      <c r="S71" s="1" t="s">
        <v>683</v>
      </c>
      <c r="T71" s="2" t="s">
        <v>469</v>
      </c>
      <c r="U71" s="1" t="s">
        <v>683</v>
      </c>
      <c r="V71" s="1" t="s">
        <v>683</v>
      </c>
      <c r="W71" s="1" t="s">
        <v>683</v>
      </c>
      <c r="X71" s="13"/>
      <c r="Y71" s="28"/>
      <c r="AA71" s="30"/>
    </row>
    <row r="72" spans="1:35" s="29" customFormat="1" ht="11.25" x14ac:dyDescent="0.2">
      <c r="A72" s="89" t="s">
        <v>63</v>
      </c>
      <c r="B72" s="89"/>
      <c r="C72" s="97" t="s">
        <v>101</v>
      </c>
      <c r="D72" s="97"/>
      <c r="E72" s="97"/>
      <c r="F72" s="97"/>
      <c r="G72" s="97"/>
      <c r="H72" s="11" t="s">
        <v>2</v>
      </c>
      <c r="I72" s="72">
        <v>2.1840000000000002</v>
      </c>
      <c r="J72" s="72">
        <v>3.5489999999999999</v>
      </c>
      <c r="K72" s="72">
        <v>0.42799999999999999</v>
      </c>
      <c r="L72" s="72">
        <v>0.42754799999999998</v>
      </c>
      <c r="M72" s="72" t="s">
        <v>683</v>
      </c>
      <c r="N72" s="72">
        <v>0.42754799999999998</v>
      </c>
      <c r="O72" s="72" t="s">
        <v>683</v>
      </c>
      <c r="P72" s="72">
        <v>0.42799999999999999</v>
      </c>
      <c r="Q72" s="72" t="s">
        <v>683</v>
      </c>
      <c r="R72" s="72">
        <v>0.42799999999999999</v>
      </c>
      <c r="S72" s="1" t="s">
        <v>683</v>
      </c>
      <c r="T72" s="1">
        <f>R72*1.03</f>
        <v>0.44084000000000001</v>
      </c>
      <c r="U72" s="1" t="s">
        <v>683</v>
      </c>
      <c r="V72" s="1">
        <f>L72+N72+P72+R72+T72</f>
        <v>2.1519360000000001</v>
      </c>
      <c r="W72" s="1" t="s">
        <v>683</v>
      </c>
      <c r="X72" s="13"/>
      <c r="Y72" s="28"/>
    </row>
    <row r="73" spans="1:35" s="29" customFormat="1" ht="11.25" x14ac:dyDescent="0.2">
      <c r="A73" s="89" t="s">
        <v>64</v>
      </c>
      <c r="B73" s="89"/>
      <c r="C73" s="97" t="s">
        <v>102</v>
      </c>
      <c r="D73" s="97"/>
      <c r="E73" s="97"/>
      <c r="F73" s="97"/>
      <c r="G73" s="97"/>
      <c r="H73" s="11" t="s">
        <v>2</v>
      </c>
      <c r="I73" s="72">
        <f>I35-I50-I59-I65-I66-I67-I75-I72</f>
        <v>31.750000000000089</v>
      </c>
      <c r="J73" s="72">
        <f>J35-J50-J59-J65-J66-J67-J75-J72</f>
        <v>52.315999999999839</v>
      </c>
      <c r="K73" s="72">
        <f t="shared" ref="K73:T73" si="9">K35-K50-K59-K65-K66-K67-K75-K72</f>
        <v>89.132999999999896</v>
      </c>
      <c r="L73" s="72">
        <f t="shared" si="9"/>
        <v>42.261451999999977</v>
      </c>
      <c r="M73" s="72" t="s">
        <v>683</v>
      </c>
      <c r="N73" s="72">
        <f t="shared" si="9"/>
        <v>43.185452000000126</v>
      </c>
      <c r="O73" s="72" t="s">
        <v>683</v>
      </c>
      <c r="P73" s="72">
        <f t="shared" si="9"/>
        <v>44.323000000000064</v>
      </c>
      <c r="Q73" s="72" t="s">
        <v>683</v>
      </c>
      <c r="R73" s="72">
        <f t="shared" si="9"/>
        <v>45.399999999999743</v>
      </c>
      <c r="S73" s="72" t="s">
        <v>683</v>
      </c>
      <c r="T73" s="72">
        <f t="shared" si="9"/>
        <v>46.761999999999908</v>
      </c>
      <c r="U73" s="72" t="s">
        <v>683</v>
      </c>
      <c r="V73" s="1">
        <f>L73+N73+P73+R73+T73</f>
        <v>221.93190399999983</v>
      </c>
      <c r="W73" s="1" t="s">
        <v>683</v>
      </c>
      <c r="X73" s="13"/>
      <c r="Y73" s="28"/>
    </row>
    <row r="74" spans="1:35" s="14" customFormat="1" ht="9.75" customHeight="1" x14ac:dyDescent="0.2">
      <c r="A74" s="90" t="s">
        <v>65</v>
      </c>
      <c r="B74" s="90"/>
      <c r="C74" s="98" t="s">
        <v>103</v>
      </c>
      <c r="D74" s="98"/>
      <c r="E74" s="98"/>
      <c r="F74" s="98"/>
      <c r="G74" s="98"/>
      <c r="H74" s="12" t="s">
        <v>2</v>
      </c>
      <c r="I74" s="73">
        <f t="shared" ref="I74:J74" si="10">I75</f>
        <v>35.061</v>
      </c>
      <c r="J74" s="73">
        <f t="shared" si="10"/>
        <v>48.66</v>
      </c>
      <c r="K74" s="73">
        <v>36.11</v>
      </c>
      <c r="L74" s="73">
        <f>L75</f>
        <v>37.197000000000003</v>
      </c>
      <c r="M74" s="72" t="s">
        <v>683</v>
      </c>
      <c r="N74" s="73">
        <f>N75</f>
        <v>38.311999999999998</v>
      </c>
      <c r="O74" s="73" t="str">
        <f t="shared" ref="O74:S74" si="11">O75</f>
        <v xml:space="preserve"> -</v>
      </c>
      <c r="P74" s="73">
        <f t="shared" si="11"/>
        <v>39.460999999999999</v>
      </c>
      <c r="Q74" s="73" t="str">
        <f t="shared" si="11"/>
        <v xml:space="preserve"> -</v>
      </c>
      <c r="R74" s="73">
        <f t="shared" si="11"/>
        <v>40.645000000000003</v>
      </c>
      <c r="S74" s="2" t="str">
        <f t="shared" si="11"/>
        <v xml:space="preserve"> -</v>
      </c>
      <c r="T74" s="2">
        <f>R74*1.03</f>
        <v>41.864350000000002</v>
      </c>
      <c r="U74" s="1" t="s">
        <v>683</v>
      </c>
      <c r="V74" s="2">
        <f>L74+N74+P74+R74+T74</f>
        <v>197.47935000000001</v>
      </c>
      <c r="W74" s="1" t="s">
        <v>683</v>
      </c>
      <c r="X74" s="13"/>
      <c r="Y74" s="13"/>
    </row>
    <row r="75" spans="1:35" s="29" customFormat="1" ht="11.25" x14ac:dyDescent="0.2">
      <c r="A75" s="89" t="s">
        <v>66</v>
      </c>
      <c r="B75" s="89"/>
      <c r="C75" s="97" t="s">
        <v>104</v>
      </c>
      <c r="D75" s="97"/>
      <c r="E75" s="97"/>
      <c r="F75" s="97"/>
      <c r="G75" s="97"/>
      <c r="H75" s="11" t="s">
        <v>2</v>
      </c>
      <c r="I75" s="72">
        <v>35.061</v>
      </c>
      <c r="J75" s="72">
        <v>48.66</v>
      </c>
      <c r="K75" s="72">
        <v>36.113</v>
      </c>
      <c r="L75" s="72">
        <v>37.197000000000003</v>
      </c>
      <c r="M75" s="72" t="s">
        <v>683</v>
      </c>
      <c r="N75" s="72">
        <v>38.311999999999998</v>
      </c>
      <c r="O75" s="72" t="s">
        <v>683</v>
      </c>
      <c r="P75" s="72">
        <v>39.460999999999999</v>
      </c>
      <c r="Q75" s="72" t="s">
        <v>683</v>
      </c>
      <c r="R75" s="72">
        <v>40.645000000000003</v>
      </c>
      <c r="S75" s="1" t="s">
        <v>683</v>
      </c>
      <c r="T75" s="1">
        <f>R75*1.03</f>
        <v>41.864350000000002</v>
      </c>
      <c r="U75" s="1" t="s">
        <v>683</v>
      </c>
      <c r="V75" s="1">
        <f>L75+N75+P75+R75+T75</f>
        <v>197.47935000000001</v>
      </c>
      <c r="W75" s="1" t="s">
        <v>683</v>
      </c>
      <c r="X75" s="64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</row>
    <row r="76" spans="1:35" s="29" customFormat="1" ht="11.25" x14ac:dyDescent="0.2">
      <c r="A76" s="89" t="s">
        <v>67</v>
      </c>
      <c r="B76" s="89"/>
      <c r="C76" s="97" t="s">
        <v>105</v>
      </c>
      <c r="D76" s="97"/>
      <c r="E76" s="97"/>
      <c r="F76" s="97"/>
      <c r="G76" s="97"/>
      <c r="H76" s="11" t="s">
        <v>2</v>
      </c>
      <c r="I76" s="72" t="s">
        <v>683</v>
      </c>
      <c r="J76" s="72" t="s">
        <v>683</v>
      </c>
      <c r="K76" s="72" t="s">
        <v>683</v>
      </c>
      <c r="L76" s="72" t="s">
        <v>683</v>
      </c>
      <c r="M76" s="72" t="s">
        <v>683</v>
      </c>
      <c r="N76" s="72" t="s">
        <v>683</v>
      </c>
      <c r="O76" s="72" t="s">
        <v>683</v>
      </c>
      <c r="P76" s="72" t="s">
        <v>683</v>
      </c>
      <c r="Q76" s="72" t="s">
        <v>683</v>
      </c>
      <c r="R76" s="72" t="s">
        <v>683</v>
      </c>
      <c r="S76" s="1" t="s">
        <v>683</v>
      </c>
      <c r="T76" s="1" t="s">
        <v>683</v>
      </c>
      <c r="U76" s="1" t="s">
        <v>683</v>
      </c>
      <c r="V76" s="1" t="s">
        <v>683</v>
      </c>
      <c r="W76" s="1" t="s">
        <v>683</v>
      </c>
      <c r="X76" s="13"/>
      <c r="Y76" s="28"/>
    </row>
    <row r="77" spans="1:35" s="29" customFormat="1" ht="11.25" x14ac:dyDescent="0.2">
      <c r="A77" s="89" t="s">
        <v>68</v>
      </c>
      <c r="B77" s="89"/>
      <c r="C77" s="97" t="s">
        <v>106</v>
      </c>
      <c r="D77" s="97"/>
      <c r="E77" s="97"/>
      <c r="F77" s="97"/>
      <c r="G77" s="97"/>
      <c r="H77" s="11" t="s">
        <v>2</v>
      </c>
      <c r="I77" s="72" t="s">
        <v>683</v>
      </c>
      <c r="J77" s="72" t="s">
        <v>683</v>
      </c>
      <c r="K77" s="72" t="s">
        <v>683</v>
      </c>
      <c r="L77" s="72" t="s">
        <v>683</v>
      </c>
      <c r="M77" s="72" t="s">
        <v>683</v>
      </c>
      <c r="N77" s="72" t="s">
        <v>683</v>
      </c>
      <c r="O77" s="72" t="s">
        <v>683</v>
      </c>
      <c r="P77" s="72" t="s">
        <v>683</v>
      </c>
      <c r="Q77" s="72" t="s">
        <v>683</v>
      </c>
      <c r="R77" s="72" t="s">
        <v>683</v>
      </c>
      <c r="S77" s="1" t="s">
        <v>683</v>
      </c>
      <c r="T77" s="1" t="s">
        <v>683</v>
      </c>
      <c r="U77" s="1" t="s">
        <v>683</v>
      </c>
      <c r="V77" s="1" t="s">
        <v>683</v>
      </c>
      <c r="W77" s="1" t="s">
        <v>683</v>
      </c>
      <c r="X77" s="13"/>
      <c r="Y77" s="28"/>
    </row>
    <row r="78" spans="1:35" s="14" customFormat="1" ht="11.25" x14ac:dyDescent="0.2">
      <c r="A78" s="90" t="s">
        <v>107</v>
      </c>
      <c r="B78" s="90"/>
      <c r="C78" s="94" t="s">
        <v>108</v>
      </c>
      <c r="D78" s="94"/>
      <c r="E78" s="94"/>
      <c r="F78" s="94"/>
      <c r="G78" s="94"/>
      <c r="H78" s="12" t="s">
        <v>2</v>
      </c>
      <c r="I78" s="2">
        <f>I20-I35</f>
        <v>386.46372161585975</v>
      </c>
      <c r="J78" s="2">
        <f t="shared" ref="J78" si="12">J20-J35</f>
        <v>335.51800000000003</v>
      </c>
      <c r="K78" s="2">
        <f>K20-K35</f>
        <v>365.19399999999996</v>
      </c>
      <c r="L78" s="2">
        <f>L20-L35</f>
        <v>367.34999999999991</v>
      </c>
      <c r="M78" s="1" t="s">
        <v>683</v>
      </c>
      <c r="N78" s="2">
        <f>N20-N35</f>
        <v>414.14999999999964</v>
      </c>
      <c r="O78" s="1" t="s">
        <v>683</v>
      </c>
      <c r="P78" s="2">
        <f>P20-P35</f>
        <v>448.78699999999981</v>
      </c>
      <c r="Q78" s="2" t="s">
        <v>683</v>
      </c>
      <c r="R78" s="2">
        <f>R20-R35</f>
        <v>476.99200000000019</v>
      </c>
      <c r="S78" s="2" t="s">
        <v>683</v>
      </c>
      <c r="T78" s="2">
        <f>T20-T35</f>
        <v>491.30175999999983</v>
      </c>
      <c r="U78" s="1" t="s">
        <v>683</v>
      </c>
      <c r="V78" s="2">
        <f>L78+N78+P78+R78+T78</f>
        <v>2198.5807599999994</v>
      </c>
      <c r="W78" s="1" t="s">
        <v>683</v>
      </c>
      <c r="X78" s="13"/>
      <c r="Y78" s="13"/>
    </row>
    <row r="79" spans="1:35" s="29" customFormat="1" ht="11.25" x14ac:dyDescent="0.2">
      <c r="A79" s="89" t="s">
        <v>109</v>
      </c>
      <c r="B79" s="89"/>
      <c r="C79" s="91" t="s">
        <v>42</v>
      </c>
      <c r="D79" s="91"/>
      <c r="E79" s="91"/>
      <c r="F79" s="91"/>
      <c r="G79" s="91"/>
      <c r="H79" s="11" t="s">
        <v>2</v>
      </c>
      <c r="I79" s="1" t="s">
        <v>683</v>
      </c>
      <c r="J79" s="1" t="s">
        <v>683</v>
      </c>
      <c r="K79" s="1" t="s">
        <v>683</v>
      </c>
      <c r="L79" s="1" t="s">
        <v>683</v>
      </c>
      <c r="M79" s="1" t="s">
        <v>683</v>
      </c>
      <c r="N79" s="1" t="s">
        <v>683</v>
      </c>
      <c r="O79" s="1" t="s">
        <v>683</v>
      </c>
      <c r="P79" s="1" t="s">
        <v>683</v>
      </c>
      <c r="Q79" s="1" t="s">
        <v>683</v>
      </c>
      <c r="R79" s="1" t="s">
        <v>683</v>
      </c>
      <c r="S79" s="1" t="s">
        <v>683</v>
      </c>
      <c r="T79" s="1" t="s">
        <v>683</v>
      </c>
      <c r="U79" s="1" t="s">
        <v>683</v>
      </c>
      <c r="V79" s="1" t="s">
        <v>683</v>
      </c>
      <c r="W79" s="1" t="s">
        <v>683</v>
      </c>
      <c r="X79" s="13"/>
      <c r="Y79" s="28"/>
    </row>
    <row r="80" spans="1:35" s="29" customFormat="1" ht="22.5" customHeight="1" x14ac:dyDescent="0.2">
      <c r="A80" s="89" t="s">
        <v>110</v>
      </c>
      <c r="B80" s="89"/>
      <c r="C80" s="97" t="s">
        <v>43</v>
      </c>
      <c r="D80" s="97"/>
      <c r="E80" s="97"/>
      <c r="F80" s="97"/>
      <c r="G80" s="97"/>
      <c r="H80" s="11" t="s">
        <v>2</v>
      </c>
      <c r="I80" s="1" t="s">
        <v>683</v>
      </c>
      <c r="J80" s="1" t="s">
        <v>683</v>
      </c>
      <c r="K80" s="1" t="s">
        <v>683</v>
      </c>
      <c r="L80" s="1" t="s">
        <v>683</v>
      </c>
      <c r="M80" s="1" t="s">
        <v>683</v>
      </c>
      <c r="N80" s="1" t="s">
        <v>683</v>
      </c>
      <c r="O80" s="1" t="s">
        <v>683</v>
      </c>
      <c r="P80" s="1" t="s">
        <v>683</v>
      </c>
      <c r="Q80" s="1" t="s">
        <v>683</v>
      </c>
      <c r="R80" s="1" t="s">
        <v>683</v>
      </c>
      <c r="S80" s="1" t="s">
        <v>683</v>
      </c>
      <c r="T80" s="1" t="s">
        <v>683</v>
      </c>
      <c r="U80" s="1" t="s">
        <v>683</v>
      </c>
      <c r="V80" s="1" t="s">
        <v>683</v>
      </c>
      <c r="W80" s="1" t="s">
        <v>683</v>
      </c>
      <c r="X80" s="13"/>
      <c r="Y80" s="28"/>
    </row>
    <row r="81" spans="1:25" s="29" customFormat="1" ht="26.25" customHeight="1" x14ac:dyDescent="0.2">
      <c r="A81" s="89" t="s">
        <v>111</v>
      </c>
      <c r="B81" s="89"/>
      <c r="C81" s="97" t="s">
        <v>45</v>
      </c>
      <c r="D81" s="97"/>
      <c r="E81" s="97"/>
      <c r="F81" s="97"/>
      <c r="G81" s="97"/>
      <c r="H81" s="11" t="s">
        <v>2</v>
      </c>
      <c r="I81" s="1" t="s">
        <v>683</v>
      </c>
      <c r="J81" s="1" t="s">
        <v>683</v>
      </c>
      <c r="K81" s="1" t="s">
        <v>683</v>
      </c>
      <c r="L81" s="1" t="s">
        <v>683</v>
      </c>
      <c r="M81" s="1" t="s">
        <v>683</v>
      </c>
      <c r="N81" s="1" t="s">
        <v>683</v>
      </c>
      <c r="O81" s="1" t="s">
        <v>683</v>
      </c>
      <c r="P81" s="1" t="s">
        <v>683</v>
      </c>
      <c r="Q81" s="1" t="s">
        <v>683</v>
      </c>
      <c r="R81" s="1" t="s">
        <v>683</v>
      </c>
      <c r="S81" s="1" t="s">
        <v>683</v>
      </c>
      <c r="T81" s="1" t="s">
        <v>683</v>
      </c>
      <c r="U81" s="1" t="s">
        <v>683</v>
      </c>
      <c r="V81" s="1" t="s">
        <v>683</v>
      </c>
      <c r="W81" s="1" t="s">
        <v>683</v>
      </c>
      <c r="X81" s="13"/>
      <c r="Y81" s="28"/>
    </row>
    <row r="82" spans="1:25" s="29" customFormat="1" ht="21.75" customHeight="1" x14ac:dyDescent="0.2">
      <c r="A82" s="89" t="s">
        <v>112</v>
      </c>
      <c r="B82" s="89"/>
      <c r="C82" s="97" t="s">
        <v>46</v>
      </c>
      <c r="D82" s="97"/>
      <c r="E82" s="97"/>
      <c r="F82" s="97"/>
      <c r="G82" s="97"/>
      <c r="H82" s="11" t="s">
        <v>2</v>
      </c>
      <c r="I82" s="1" t="s">
        <v>683</v>
      </c>
      <c r="J82" s="1" t="s">
        <v>683</v>
      </c>
      <c r="K82" s="1" t="s">
        <v>683</v>
      </c>
      <c r="L82" s="1" t="s">
        <v>683</v>
      </c>
      <c r="M82" s="1" t="s">
        <v>683</v>
      </c>
      <c r="N82" s="1" t="s">
        <v>683</v>
      </c>
      <c r="O82" s="1" t="s">
        <v>683</v>
      </c>
      <c r="P82" s="1" t="s">
        <v>683</v>
      </c>
      <c r="Q82" s="1" t="s">
        <v>683</v>
      </c>
      <c r="R82" s="1" t="s">
        <v>683</v>
      </c>
      <c r="S82" s="1" t="s">
        <v>683</v>
      </c>
      <c r="T82" s="1" t="s">
        <v>683</v>
      </c>
      <c r="U82" s="1" t="s">
        <v>683</v>
      </c>
      <c r="V82" s="1" t="s">
        <v>683</v>
      </c>
      <c r="W82" s="1" t="s">
        <v>683</v>
      </c>
      <c r="X82" s="13"/>
      <c r="Y82" s="28"/>
    </row>
    <row r="83" spans="1:25" s="29" customFormat="1" ht="11.25" x14ac:dyDescent="0.2">
      <c r="A83" s="89" t="s">
        <v>113</v>
      </c>
      <c r="B83" s="89"/>
      <c r="C83" s="91" t="s">
        <v>47</v>
      </c>
      <c r="D83" s="91"/>
      <c r="E83" s="91"/>
      <c r="F83" s="91"/>
      <c r="G83" s="91"/>
      <c r="H83" s="11" t="s">
        <v>2</v>
      </c>
      <c r="I83" s="1" t="s">
        <v>683</v>
      </c>
      <c r="J83" s="1" t="s">
        <v>683</v>
      </c>
      <c r="K83" s="1" t="s">
        <v>683</v>
      </c>
      <c r="L83" s="1" t="s">
        <v>683</v>
      </c>
      <c r="M83" s="1" t="s">
        <v>683</v>
      </c>
      <c r="N83" s="1" t="s">
        <v>683</v>
      </c>
      <c r="O83" s="1" t="s">
        <v>683</v>
      </c>
      <c r="P83" s="1" t="s">
        <v>683</v>
      </c>
      <c r="Q83" s="1" t="s">
        <v>683</v>
      </c>
      <c r="R83" s="1" t="s">
        <v>683</v>
      </c>
      <c r="S83" s="1" t="s">
        <v>683</v>
      </c>
      <c r="T83" s="1" t="s">
        <v>683</v>
      </c>
      <c r="U83" s="1" t="s">
        <v>683</v>
      </c>
      <c r="V83" s="1" t="s">
        <v>683</v>
      </c>
      <c r="W83" s="1" t="s">
        <v>683</v>
      </c>
      <c r="X83" s="13"/>
      <c r="Y83" s="28"/>
    </row>
    <row r="84" spans="1:25" s="29" customFormat="1" ht="11.25" x14ac:dyDescent="0.2">
      <c r="A84" s="89" t="s">
        <v>114</v>
      </c>
      <c r="B84" s="89"/>
      <c r="C84" s="91" t="s">
        <v>69</v>
      </c>
      <c r="D84" s="91"/>
      <c r="E84" s="91"/>
      <c r="F84" s="91"/>
      <c r="G84" s="91"/>
      <c r="H84" s="11" t="s">
        <v>2</v>
      </c>
      <c r="I84" s="1">
        <v>306.18688161585987</v>
      </c>
      <c r="J84" s="1">
        <v>261.46900000000005</v>
      </c>
      <c r="K84" s="1">
        <f>K26-K41</f>
        <v>278.78600000000006</v>
      </c>
      <c r="L84" s="1">
        <f>L26-L41</f>
        <v>305.2969999999998</v>
      </c>
      <c r="M84" s="1" t="s">
        <v>683</v>
      </c>
      <c r="N84" s="1">
        <f>N26-N41</f>
        <v>350.80299999999988</v>
      </c>
      <c r="O84" s="1" t="s">
        <v>683</v>
      </c>
      <c r="P84" s="1">
        <f>P26-P41</f>
        <v>389.01199999999994</v>
      </c>
      <c r="Q84" s="1" t="s">
        <v>683</v>
      </c>
      <c r="R84" s="1">
        <f>R26-R41</f>
        <v>415.59699999999998</v>
      </c>
      <c r="S84" s="1" t="s">
        <v>683</v>
      </c>
      <c r="T84" s="1">
        <f>T26-T41</f>
        <v>428.06490999999983</v>
      </c>
      <c r="U84" s="1" t="s">
        <v>683</v>
      </c>
      <c r="V84" s="1">
        <f>L84+N84+P84+R84+T84</f>
        <v>1888.7739099999994</v>
      </c>
      <c r="W84" s="1" t="s">
        <v>683</v>
      </c>
      <c r="X84" s="13"/>
      <c r="Y84" s="28"/>
    </row>
    <row r="85" spans="1:25" s="29" customFormat="1" ht="11.25" x14ac:dyDescent="0.2">
      <c r="A85" s="89" t="s">
        <v>115</v>
      </c>
      <c r="B85" s="89"/>
      <c r="C85" s="91" t="s">
        <v>70</v>
      </c>
      <c r="D85" s="91"/>
      <c r="E85" s="91"/>
      <c r="F85" s="91"/>
      <c r="G85" s="91"/>
      <c r="H85" s="11" t="s">
        <v>2</v>
      </c>
      <c r="I85" s="1" t="s">
        <v>683</v>
      </c>
      <c r="J85" s="1" t="s">
        <v>683</v>
      </c>
      <c r="K85" s="1" t="s">
        <v>683</v>
      </c>
      <c r="L85" s="1" t="s">
        <v>683</v>
      </c>
      <c r="M85" s="1" t="s">
        <v>683</v>
      </c>
      <c r="N85" s="1" t="s">
        <v>683</v>
      </c>
      <c r="O85" s="1" t="s">
        <v>683</v>
      </c>
      <c r="P85" s="1" t="s">
        <v>683</v>
      </c>
      <c r="Q85" s="1" t="s">
        <v>683</v>
      </c>
      <c r="R85" s="1" t="s">
        <v>683</v>
      </c>
      <c r="S85" s="1" t="s">
        <v>683</v>
      </c>
      <c r="T85" s="1" t="s">
        <v>683</v>
      </c>
      <c r="U85" s="1" t="s">
        <v>683</v>
      </c>
      <c r="V85" s="1" t="s">
        <v>683</v>
      </c>
      <c r="W85" s="1" t="s">
        <v>683</v>
      </c>
      <c r="X85" s="13"/>
      <c r="Y85" s="28"/>
    </row>
    <row r="86" spans="1:25" s="29" customFormat="1" ht="11.25" x14ac:dyDescent="0.2">
      <c r="A86" s="89" t="s">
        <v>116</v>
      </c>
      <c r="B86" s="89"/>
      <c r="C86" s="91" t="s">
        <v>71</v>
      </c>
      <c r="D86" s="91"/>
      <c r="E86" s="91"/>
      <c r="F86" s="91"/>
      <c r="G86" s="91"/>
      <c r="H86" s="11" t="s">
        <v>2</v>
      </c>
      <c r="I86" s="1">
        <v>43.766539999999992</v>
      </c>
      <c r="J86" s="1">
        <v>25.512999999999998</v>
      </c>
      <c r="K86" s="1">
        <f>K28-K43</f>
        <v>60.157999999999994</v>
      </c>
      <c r="L86" s="1">
        <f>L28-L43</f>
        <v>17.529</v>
      </c>
      <c r="M86" s="1" t="s">
        <v>683</v>
      </c>
      <c r="N86" s="1">
        <f>N28-N43</f>
        <v>14.350999999999999</v>
      </c>
      <c r="O86" s="1" t="s">
        <v>683</v>
      </c>
      <c r="P86" s="1">
        <f>P28-P43</f>
        <v>12.640999999999998</v>
      </c>
      <c r="Q86" s="1" t="s">
        <v>683</v>
      </c>
      <c r="R86" s="1">
        <f>R28-R43</f>
        <v>11.271999999999998</v>
      </c>
      <c r="S86" s="1" t="s">
        <v>683</v>
      </c>
      <c r="T86" s="1">
        <f>T28-T43</f>
        <v>11.61016</v>
      </c>
      <c r="U86" s="1" t="s">
        <v>683</v>
      </c>
      <c r="V86" s="1">
        <f>L86+N86+P86+R86+T86</f>
        <v>67.40316</v>
      </c>
      <c r="W86" s="1" t="s">
        <v>683</v>
      </c>
      <c r="X86" s="13"/>
      <c r="Y86" s="28"/>
    </row>
    <row r="87" spans="1:25" s="29" customFormat="1" ht="11.25" x14ac:dyDescent="0.2">
      <c r="A87" s="89" t="s">
        <v>117</v>
      </c>
      <c r="B87" s="89"/>
      <c r="C87" s="91" t="s">
        <v>72</v>
      </c>
      <c r="D87" s="91"/>
      <c r="E87" s="91"/>
      <c r="F87" s="91"/>
      <c r="G87" s="91"/>
      <c r="H87" s="11" t="s">
        <v>2</v>
      </c>
      <c r="I87" s="1" t="s">
        <v>683</v>
      </c>
      <c r="J87" s="1" t="s">
        <v>683</v>
      </c>
      <c r="K87" s="1" t="s">
        <v>683</v>
      </c>
      <c r="L87" s="1" t="s">
        <v>683</v>
      </c>
      <c r="M87" s="1" t="s">
        <v>683</v>
      </c>
      <c r="N87" s="1" t="s">
        <v>683</v>
      </c>
      <c r="O87" s="1" t="s">
        <v>683</v>
      </c>
      <c r="P87" s="1" t="s">
        <v>683</v>
      </c>
      <c r="Q87" s="1" t="s">
        <v>683</v>
      </c>
      <c r="R87" s="1" t="s">
        <v>683</v>
      </c>
      <c r="S87" s="1" t="s">
        <v>683</v>
      </c>
      <c r="T87" s="1" t="s">
        <v>683</v>
      </c>
      <c r="U87" s="1" t="s">
        <v>683</v>
      </c>
      <c r="V87" s="1" t="s">
        <v>683</v>
      </c>
      <c r="W87" s="1" t="s">
        <v>683</v>
      </c>
      <c r="X87" s="13"/>
      <c r="Y87" s="28"/>
    </row>
    <row r="88" spans="1:25" s="29" customFormat="1" ht="11.25" x14ac:dyDescent="0.2">
      <c r="A88" s="89" t="s">
        <v>118</v>
      </c>
      <c r="B88" s="89"/>
      <c r="C88" s="91" t="s">
        <v>73</v>
      </c>
      <c r="D88" s="91"/>
      <c r="E88" s="91"/>
      <c r="F88" s="91"/>
      <c r="G88" s="91"/>
      <c r="H88" s="11" t="s">
        <v>2</v>
      </c>
      <c r="I88" s="1" t="s">
        <v>683</v>
      </c>
      <c r="J88" s="1" t="s">
        <v>683</v>
      </c>
      <c r="K88" s="1" t="s">
        <v>683</v>
      </c>
      <c r="L88" s="1" t="s">
        <v>683</v>
      </c>
      <c r="M88" s="1" t="s">
        <v>683</v>
      </c>
      <c r="N88" s="1" t="s">
        <v>683</v>
      </c>
      <c r="O88" s="1" t="s">
        <v>683</v>
      </c>
      <c r="P88" s="1" t="s">
        <v>683</v>
      </c>
      <c r="Q88" s="1" t="s">
        <v>683</v>
      </c>
      <c r="R88" s="1" t="s">
        <v>683</v>
      </c>
      <c r="S88" s="1" t="s">
        <v>683</v>
      </c>
      <c r="T88" s="1" t="s">
        <v>683</v>
      </c>
      <c r="U88" s="1" t="s">
        <v>683</v>
      </c>
      <c r="V88" s="1" t="s">
        <v>683</v>
      </c>
      <c r="W88" s="1" t="s">
        <v>683</v>
      </c>
      <c r="X88" s="13"/>
      <c r="Y88" s="28"/>
    </row>
    <row r="89" spans="1:25" s="29" customFormat="1" ht="20.25" customHeight="1" x14ac:dyDescent="0.2">
      <c r="A89" s="89" t="s">
        <v>119</v>
      </c>
      <c r="B89" s="89"/>
      <c r="C89" s="91" t="s">
        <v>74</v>
      </c>
      <c r="D89" s="91"/>
      <c r="E89" s="91"/>
      <c r="F89" s="91"/>
      <c r="G89" s="91"/>
      <c r="H89" s="11" t="s">
        <v>2</v>
      </c>
      <c r="I89" s="1" t="s">
        <v>683</v>
      </c>
      <c r="J89" s="1" t="s">
        <v>683</v>
      </c>
      <c r="K89" s="1" t="s">
        <v>683</v>
      </c>
      <c r="L89" s="1" t="s">
        <v>683</v>
      </c>
      <c r="M89" s="1" t="s">
        <v>683</v>
      </c>
      <c r="N89" s="1" t="s">
        <v>683</v>
      </c>
      <c r="O89" s="1" t="s">
        <v>683</v>
      </c>
      <c r="P89" s="1" t="s">
        <v>683</v>
      </c>
      <c r="Q89" s="1" t="s">
        <v>683</v>
      </c>
      <c r="R89" s="1" t="s">
        <v>683</v>
      </c>
      <c r="S89" s="1" t="s">
        <v>683</v>
      </c>
      <c r="T89" s="1" t="s">
        <v>683</v>
      </c>
      <c r="U89" s="1" t="s">
        <v>683</v>
      </c>
      <c r="V89" s="1" t="s">
        <v>683</v>
      </c>
      <c r="W89" s="1" t="s">
        <v>683</v>
      </c>
      <c r="X89" s="13"/>
      <c r="Y89" s="28"/>
    </row>
    <row r="90" spans="1:25" s="29" customFormat="1" ht="11.25" x14ac:dyDescent="0.2">
      <c r="A90" s="89" t="s">
        <v>120</v>
      </c>
      <c r="B90" s="89"/>
      <c r="C90" s="97" t="s">
        <v>75</v>
      </c>
      <c r="D90" s="97"/>
      <c r="E90" s="97"/>
      <c r="F90" s="97"/>
      <c r="G90" s="97"/>
      <c r="H90" s="11" t="s">
        <v>2</v>
      </c>
      <c r="I90" s="1" t="s">
        <v>683</v>
      </c>
      <c r="J90" s="1" t="s">
        <v>683</v>
      </c>
      <c r="K90" s="1" t="s">
        <v>683</v>
      </c>
      <c r="L90" s="1" t="s">
        <v>683</v>
      </c>
      <c r="M90" s="1" t="s">
        <v>683</v>
      </c>
      <c r="N90" s="1" t="s">
        <v>683</v>
      </c>
      <c r="O90" s="1" t="s">
        <v>683</v>
      </c>
      <c r="P90" s="1" t="s">
        <v>683</v>
      </c>
      <c r="Q90" s="1" t="s">
        <v>683</v>
      </c>
      <c r="R90" s="1" t="s">
        <v>683</v>
      </c>
      <c r="S90" s="1" t="s">
        <v>683</v>
      </c>
      <c r="T90" s="1" t="s">
        <v>683</v>
      </c>
      <c r="U90" s="1" t="s">
        <v>683</v>
      </c>
      <c r="V90" s="1" t="s">
        <v>683</v>
      </c>
      <c r="W90" s="1" t="s">
        <v>683</v>
      </c>
      <c r="X90" s="13"/>
      <c r="Y90" s="28"/>
    </row>
    <row r="91" spans="1:25" s="29" customFormat="1" ht="11.25" x14ac:dyDescent="0.2">
      <c r="A91" s="89" t="s">
        <v>121</v>
      </c>
      <c r="B91" s="89"/>
      <c r="C91" s="97" t="s">
        <v>76</v>
      </c>
      <c r="D91" s="97"/>
      <c r="E91" s="97"/>
      <c r="F91" s="97"/>
      <c r="G91" s="97"/>
      <c r="H91" s="11" t="s">
        <v>2</v>
      </c>
      <c r="I91" s="1" t="s">
        <v>683</v>
      </c>
      <c r="J91" s="1" t="s">
        <v>683</v>
      </c>
      <c r="K91" s="1" t="s">
        <v>683</v>
      </c>
      <c r="L91" s="1" t="s">
        <v>683</v>
      </c>
      <c r="M91" s="1" t="s">
        <v>683</v>
      </c>
      <c r="N91" s="1" t="s">
        <v>683</v>
      </c>
      <c r="O91" s="1" t="s">
        <v>683</v>
      </c>
      <c r="P91" s="1" t="s">
        <v>683</v>
      </c>
      <c r="Q91" s="1" t="s">
        <v>683</v>
      </c>
      <c r="R91" s="1" t="s">
        <v>683</v>
      </c>
      <c r="S91" s="1" t="s">
        <v>683</v>
      </c>
      <c r="T91" s="1" t="s">
        <v>683</v>
      </c>
      <c r="U91" s="1" t="s">
        <v>683</v>
      </c>
      <c r="V91" s="1" t="s">
        <v>683</v>
      </c>
      <c r="W91" s="1" t="s">
        <v>683</v>
      </c>
      <c r="X91" s="13"/>
      <c r="Y91" s="28"/>
    </row>
    <row r="92" spans="1:25" s="29" customFormat="1" ht="11.25" x14ac:dyDescent="0.2">
      <c r="A92" s="89" t="s">
        <v>122</v>
      </c>
      <c r="B92" s="89"/>
      <c r="C92" s="91" t="s">
        <v>77</v>
      </c>
      <c r="D92" s="91"/>
      <c r="E92" s="91"/>
      <c r="F92" s="91"/>
      <c r="G92" s="91"/>
      <c r="H92" s="11" t="s">
        <v>2</v>
      </c>
      <c r="I92" s="1">
        <v>36.510300000000001</v>
      </c>
      <c r="J92" s="1">
        <v>48.536000000000001</v>
      </c>
      <c r="K92" s="1">
        <f>K34-K49</f>
        <v>26.25</v>
      </c>
      <c r="L92" s="1">
        <f>L34-L49</f>
        <v>44.524000000000001</v>
      </c>
      <c r="M92" s="1" t="s">
        <v>683</v>
      </c>
      <c r="N92" s="1">
        <f>N34-N49</f>
        <v>48.995999999999995</v>
      </c>
      <c r="O92" s="1" t="s">
        <v>683</v>
      </c>
      <c r="P92" s="1">
        <f>P34-P49</f>
        <v>47.134</v>
      </c>
      <c r="Q92" s="1" t="s">
        <v>683</v>
      </c>
      <c r="R92" s="1">
        <f>R34-R49</f>
        <v>50.12299999999999</v>
      </c>
      <c r="S92" s="1" t="s">
        <v>683</v>
      </c>
      <c r="T92" s="1">
        <f>T34-T49</f>
        <v>51.626689999999996</v>
      </c>
      <c r="U92" s="1" t="s">
        <v>683</v>
      </c>
      <c r="V92" s="1">
        <f>L92+N92+P92+R92+T92</f>
        <v>242.40368999999998</v>
      </c>
      <c r="W92" s="1" t="s">
        <v>683</v>
      </c>
      <c r="X92" s="13"/>
      <c r="Y92" s="28"/>
    </row>
    <row r="93" spans="1:25" s="14" customFormat="1" ht="11.25" x14ac:dyDescent="0.2">
      <c r="A93" s="90" t="s">
        <v>123</v>
      </c>
      <c r="B93" s="90"/>
      <c r="C93" s="94" t="s">
        <v>137</v>
      </c>
      <c r="D93" s="94"/>
      <c r="E93" s="94"/>
      <c r="F93" s="94"/>
      <c r="G93" s="94"/>
      <c r="H93" s="40" t="s">
        <v>2</v>
      </c>
      <c r="I93" s="2">
        <f>I94-I100</f>
        <v>-47.8</v>
      </c>
      <c r="J93" s="2">
        <f t="shared" ref="J93:V93" si="13">J94-J100</f>
        <v>-38.116999999999997</v>
      </c>
      <c r="K93" s="2">
        <f t="shared" si="13"/>
        <v>-80.37</v>
      </c>
      <c r="L93" s="2">
        <f t="shared" si="13"/>
        <v>-53.24199999999999</v>
      </c>
      <c r="M93" s="72" t="s">
        <v>683</v>
      </c>
      <c r="N93" s="2">
        <f t="shared" si="13"/>
        <v>-40.665000000000006</v>
      </c>
      <c r="O93" s="72" t="s">
        <v>683</v>
      </c>
      <c r="P93" s="2">
        <f t="shared" si="13"/>
        <v>-41.747000000000014</v>
      </c>
      <c r="Q93" s="72" t="s">
        <v>683</v>
      </c>
      <c r="R93" s="2">
        <f t="shared" si="13"/>
        <v>-34.081000000000003</v>
      </c>
      <c r="S93" s="72" t="s">
        <v>683</v>
      </c>
      <c r="T93" s="2">
        <f t="shared" si="13"/>
        <v>-35.103430000000003</v>
      </c>
      <c r="U93" s="72" t="s">
        <v>683</v>
      </c>
      <c r="V93" s="2">
        <f t="shared" si="13"/>
        <v>-204.83842999999999</v>
      </c>
      <c r="W93" s="1" t="s">
        <v>683</v>
      </c>
      <c r="X93" s="13"/>
      <c r="Y93" s="13"/>
    </row>
    <row r="94" spans="1:25" s="29" customFormat="1" ht="11.25" x14ac:dyDescent="0.2">
      <c r="A94" s="89" t="s">
        <v>124</v>
      </c>
      <c r="B94" s="89"/>
      <c r="C94" s="91" t="s">
        <v>138</v>
      </c>
      <c r="D94" s="91"/>
      <c r="E94" s="91"/>
      <c r="F94" s="91"/>
      <c r="G94" s="91"/>
      <c r="H94" s="11" t="s">
        <v>2</v>
      </c>
      <c r="I94" s="2">
        <v>24.550999999999998</v>
      </c>
      <c r="J94" s="2">
        <v>25.277000000000001</v>
      </c>
      <c r="K94" s="2">
        <v>17.077999999999999</v>
      </c>
      <c r="L94" s="2">
        <f>L96+L99</f>
        <v>24.786000000000001</v>
      </c>
      <c r="M94" s="72" t="s">
        <v>683</v>
      </c>
      <c r="N94" s="2">
        <f>N96+N99</f>
        <v>24.152000000000001</v>
      </c>
      <c r="O94" s="72" t="s">
        <v>683</v>
      </c>
      <c r="P94" s="2">
        <f>P96+P99</f>
        <v>23.297000000000001</v>
      </c>
      <c r="Q94" s="72" t="s">
        <v>683</v>
      </c>
      <c r="R94" s="2">
        <f>R96+R99</f>
        <v>23.297000000000001</v>
      </c>
      <c r="S94" s="72" t="s">
        <v>683</v>
      </c>
      <c r="T94" s="2">
        <f>T96+T99</f>
        <v>23.995909999999999</v>
      </c>
      <c r="U94" s="72" t="s">
        <v>683</v>
      </c>
      <c r="V94" s="2">
        <f>L94+N94+P94+R94+T94</f>
        <v>119.52790999999999</v>
      </c>
      <c r="W94" s="1" t="s">
        <v>683</v>
      </c>
      <c r="X94" s="13"/>
      <c r="Y94" s="28"/>
    </row>
    <row r="95" spans="1:25" s="29" customFormat="1" ht="11.25" x14ac:dyDescent="0.2">
      <c r="A95" s="89" t="s">
        <v>125</v>
      </c>
      <c r="B95" s="89"/>
      <c r="C95" s="97" t="s">
        <v>139</v>
      </c>
      <c r="D95" s="97"/>
      <c r="E95" s="97"/>
      <c r="F95" s="97"/>
      <c r="G95" s="97"/>
      <c r="H95" s="11" t="s">
        <v>2</v>
      </c>
      <c r="I95" s="1" t="s">
        <v>683</v>
      </c>
      <c r="J95" s="1" t="s">
        <v>683</v>
      </c>
      <c r="K95" s="1" t="s">
        <v>683</v>
      </c>
      <c r="L95" s="1" t="s">
        <v>683</v>
      </c>
      <c r="M95" s="72" t="s">
        <v>683</v>
      </c>
      <c r="N95" s="1" t="s">
        <v>683</v>
      </c>
      <c r="O95" s="72" t="s">
        <v>683</v>
      </c>
      <c r="P95" s="1" t="s">
        <v>683</v>
      </c>
      <c r="Q95" s="72" t="s">
        <v>683</v>
      </c>
      <c r="R95" s="1" t="s">
        <v>683</v>
      </c>
      <c r="S95" s="72" t="s">
        <v>683</v>
      </c>
      <c r="T95" s="1" t="s">
        <v>683</v>
      </c>
      <c r="U95" s="72" t="s">
        <v>683</v>
      </c>
      <c r="V95" s="1" t="s">
        <v>683</v>
      </c>
      <c r="W95" s="1" t="s">
        <v>683</v>
      </c>
      <c r="X95" s="13"/>
      <c r="Y95" s="28"/>
    </row>
    <row r="96" spans="1:25" s="29" customFormat="1" ht="11.25" x14ac:dyDescent="0.2">
      <c r="A96" s="89" t="s">
        <v>126</v>
      </c>
      <c r="B96" s="89"/>
      <c r="C96" s="97" t="s">
        <v>140</v>
      </c>
      <c r="D96" s="97"/>
      <c r="E96" s="97"/>
      <c r="F96" s="97"/>
      <c r="G96" s="97"/>
      <c r="H96" s="11" t="s">
        <v>2</v>
      </c>
      <c r="I96" s="1">
        <v>5.258</v>
      </c>
      <c r="J96" s="1">
        <v>9.1639999999999997</v>
      </c>
      <c r="K96" s="1">
        <v>9.1639999999999997</v>
      </c>
      <c r="L96" s="1">
        <v>2.25</v>
      </c>
      <c r="M96" s="72" t="s">
        <v>683</v>
      </c>
      <c r="N96" s="1">
        <v>2.25</v>
      </c>
      <c r="O96" s="72" t="s">
        <v>683</v>
      </c>
      <c r="P96" s="1">
        <v>2.25</v>
      </c>
      <c r="Q96" s="72" t="s">
        <v>683</v>
      </c>
      <c r="R96" s="1">
        <v>2.25</v>
      </c>
      <c r="S96" s="72" t="s">
        <v>683</v>
      </c>
      <c r="T96" s="1">
        <f>R96*1.03</f>
        <v>2.3174999999999999</v>
      </c>
      <c r="U96" s="72" t="s">
        <v>683</v>
      </c>
      <c r="V96" s="1">
        <f>L96+N96+P96+R96+T96</f>
        <v>11.317499999999999</v>
      </c>
      <c r="W96" s="1" t="s">
        <v>683</v>
      </c>
      <c r="X96" s="13"/>
      <c r="Y96" s="28"/>
    </row>
    <row r="97" spans="1:25" s="29" customFormat="1" ht="11.25" x14ac:dyDescent="0.2">
      <c r="A97" s="89" t="s">
        <v>127</v>
      </c>
      <c r="B97" s="89"/>
      <c r="C97" s="97" t="s">
        <v>141</v>
      </c>
      <c r="D97" s="97"/>
      <c r="E97" s="97"/>
      <c r="F97" s="97"/>
      <c r="G97" s="97"/>
      <c r="H97" s="11" t="s">
        <v>2</v>
      </c>
      <c r="I97" s="1" t="s">
        <v>683</v>
      </c>
      <c r="J97" s="1" t="s">
        <v>683</v>
      </c>
      <c r="K97" s="1" t="s">
        <v>683</v>
      </c>
      <c r="L97" s="1" t="s">
        <v>683</v>
      </c>
      <c r="M97" s="72" t="s">
        <v>683</v>
      </c>
      <c r="N97" s="1" t="s">
        <v>683</v>
      </c>
      <c r="O97" s="72" t="s">
        <v>683</v>
      </c>
      <c r="P97" s="1" t="s">
        <v>683</v>
      </c>
      <c r="Q97" s="72" t="s">
        <v>683</v>
      </c>
      <c r="R97" s="1" t="s">
        <v>683</v>
      </c>
      <c r="S97" s="72" t="s">
        <v>683</v>
      </c>
      <c r="T97" s="1" t="s">
        <v>683</v>
      </c>
      <c r="U97" s="72" t="s">
        <v>683</v>
      </c>
      <c r="V97" s="1" t="s">
        <v>683</v>
      </c>
      <c r="W97" s="1" t="s">
        <v>683</v>
      </c>
      <c r="X97" s="13"/>
      <c r="Y97" s="28"/>
    </row>
    <row r="98" spans="1:25" s="29" customFormat="1" ht="11.25" x14ac:dyDescent="0.2">
      <c r="A98" s="89" t="s">
        <v>128</v>
      </c>
      <c r="B98" s="89"/>
      <c r="C98" s="99" t="s">
        <v>142</v>
      </c>
      <c r="D98" s="99"/>
      <c r="E98" s="99"/>
      <c r="F98" s="99"/>
      <c r="G98" s="99"/>
      <c r="H98" s="11" t="s">
        <v>2</v>
      </c>
      <c r="I98" s="1" t="s">
        <v>683</v>
      </c>
      <c r="J98" s="1" t="s">
        <v>683</v>
      </c>
      <c r="K98" s="1" t="s">
        <v>683</v>
      </c>
      <c r="L98" s="1" t="s">
        <v>683</v>
      </c>
      <c r="M98" s="72" t="s">
        <v>683</v>
      </c>
      <c r="N98" s="1" t="s">
        <v>683</v>
      </c>
      <c r="O98" s="72" t="s">
        <v>683</v>
      </c>
      <c r="P98" s="1" t="s">
        <v>683</v>
      </c>
      <c r="Q98" s="72" t="s">
        <v>683</v>
      </c>
      <c r="R98" s="1" t="s">
        <v>683</v>
      </c>
      <c r="S98" s="72" t="s">
        <v>683</v>
      </c>
      <c r="T98" s="1" t="s">
        <v>683</v>
      </c>
      <c r="U98" s="72" t="s">
        <v>683</v>
      </c>
      <c r="V98" s="1" t="s">
        <v>683</v>
      </c>
      <c r="W98" s="1" t="s">
        <v>683</v>
      </c>
      <c r="X98" s="13"/>
      <c r="Y98" s="28"/>
    </row>
    <row r="99" spans="1:25" s="29" customFormat="1" ht="11.25" x14ac:dyDescent="0.2">
      <c r="A99" s="89" t="s">
        <v>129</v>
      </c>
      <c r="B99" s="89"/>
      <c r="C99" s="97" t="s">
        <v>143</v>
      </c>
      <c r="D99" s="97"/>
      <c r="E99" s="97"/>
      <c r="F99" s="97"/>
      <c r="G99" s="97"/>
      <c r="H99" s="11" t="s">
        <v>2</v>
      </c>
      <c r="I99" s="1">
        <v>19.292999999999999</v>
      </c>
      <c r="J99" s="1">
        <v>16.113</v>
      </c>
      <c r="K99" s="1">
        <v>7.9139999999999997</v>
      </c>
      <c r="L99" s="1">
        <v>22.536000000000001</v>
      </c>
      <c r="M99" s="72" t="s">
        <v>683</v>
      </c>
      <c r="N99" s="1">
        <v>21.902000000000001</v>
      </c>
      <c r="O99" s="72" t="s">
        <v>683</v>
      </c>
      <c r="P99" s="1">
        <v>21.047000000000001</v>
      </c>
      <c r="Q99" s="72" t="s">
        <v>683</v>
      </c>
      <c r="R99" s="1">
        <v>21.047000000000001</v>
      </c>
      <c r="S99" s="72" t="s">
        <v>683</v>
      </c>
      <c r="T99" s="1">
        <f>R99*1.03</f>
        <v>21.67841</v>
      </c>
      <c r="U99" s="72" t="s">
        <v>683</v>
      </c>
      <c r="V99" s="1">
        <f>L99+N99+P99+R99+T99</f>
        <v>108.21041</v>
      </c>
      <c r="W99" s="1" t="s">
        <v>683</v>
      </c>
      <c r="X99" s="13"/>
      <c r="Y99" s="28"/>
    </row>
    <row r="100" spans="1:25" s="29" customFormat="1" ht="11.25" x14ac:dyDescent="0.2">
      <c r="A100" s="89" t="s">
        <v>130</v>
      </c>
      <c r="B100" s="89"/>
      <c r="C100" s="91" t="s">
        <v>99</v>
      </c>
      <c r="D100" s="91"/>
      <c r="E100" s="91"/>
      <c r="F100" s="91"/>
      <c r="G100" s="91"/>
      <c r="H100" s="11" t="s">
        <v>2</v>
      </c>
      <c r="I100" s="2">
        <f>SUM(I101:I105)</f>
        <v>72.350999999999999</v>
      </c>
      <c r="J100" s="2">
        <f t="shared" ref="J100:T100" si="14">SUM(J101:J105)</f>
        <v>63.393999999999998</v>
      </c>
      <c r="K100" s="2">
        <f t="shared" si="14"/>
        <v>97.448000000000008</v>
      </c>
      <c r="L100" s="2">
        <f t="shared" si="14"/>
        <v>78.027999999999992</v>
      </c>
      <c r="M100" s="72" t="s">
        <v>683</v>
      </c>
      <c r="N100" s="2">
        <f t="shared" si="14"/>
        <v>64.817000000000007</v>
      </c>
      <c r="O100" s="72" t="s">
        <v>683</v>
      </c>
      <c r="P100" s="2">
        <f t="shared" si="14"/>
        <v>65.044000000000011</v>
      </c>
      <c r="Q100" s="72" t="s">
        <v>683</v>
      </c>
      <c r="R100" s="2">
        <f t="shared" si="14"/>
        <v>57.378</v>
      </c>
      <c r="S100" s="72" t="s">
        <v>683</v>
      </c>
      <c r="T100" s="2">
        <f t="shared" si="14"/>
        <v>59.099339999999998</v>
      </c>
      <c r="U100" s="72" t="s">
        <v>683</v>
      </c>
      <c r="V100" s="2">
        <f>L100+N100+P100+R100+T100</f>
        <v>324.36633999999998</v>
      </c>
      <c r="W100" s="1" t="s">
        <v>683</v>
      </c>
      <c r="X100" s="13"/>
      <c r="Y100" s="28"/>
    </row>
    <row r="101" spans="1:25" s="29" customFormat="1" ht="11.25" x14ac:dyDescent="0.2">
      <c r="A101" s="89" t="s">
        <v>131</v>
      </c>
      <c r="B101" s="89"/>
      <c r="C101" s="97" t="s">
        <v>144</v>
      </c>
      <c r="D101" s="97"/>
      <c r="E101" s="97"/>
      <c r="F101" s="97"/>
      <c r="G101" s="97"/>
      <c r="H101" s="11" t="s">
        <v>2</v>
      </c>
      <c r="I101" s="1">
        <v>14.135</v>
      </c>
      <c r="J101" s="1">
        <v>6.0129999999999999</v>
      </c>
      <c r="K101" s="1">
        <f>8.598+5</f>
        <v>13.598000000000001</v>
      </c>
      <c r="L101" s="1">
        <f>3.923+3</f>
        <v>6.923</v>
      </c>
      <c r="M101" s="72" t="s">
        <v>683</v>
      </c>
      <c r="N101" s="1">
        <f>4.04+1</f>
        <v>5.04</v>
      </c>
      <c r="O101" s="72" t="s">
        <v>683</v>
      </c>
      <c r="P101" s="1">
        <f>4.162+1</f>
        <v>5.1619999999999999</v>
      </c>
      <c r="Q101" s="72" t="s">
        <v>683</v>
      </c>
      <c r="R101" s="1">
        <f>4.286+1</f>
        <v>5.2859999999999996</v>
      </c>
      <c r="S101" s="72" t="s">
        <v>683</v>
      </c>
      <c r="T101" s="1">
        <f>R101*1.03</f>
        <v>5.4445799999999993</v>
      </c>
      <c r="U101" s="72" t="s">
        <v>683</v>
      </c>
      <c r="V101" s="1">
        <f>L101+N101+P101+R101+T101</f>
        <v>27.85558</v>
      </c>
      <c r="W101" s="1" t="s">
        <v>683</v>
      </c>
      <c r="X101" s="13"/>
      <c r="Y101" s="28"/>
    </row>
    <row r="102" spans="1:25" s="29" customFormat="1" ht="11.25" x14ac:dyDescent="0.2">
      <c r="A102" s="89" t="s">
        <v>132</v>
      </c>
      <c r="B102" s="89"/>
      <c r="C102" s="97" t="s">
        <v>145</v>
      </c>
      <c r="D102" s="97"/>
      <c r="E102" s="97"/>
      <c r="F102" s="97"/>
      <c r="G102" s="97"/>
      <c r="H102" s="11" t="s">
        <v>2</v>
      </c>
      <c r="I102" s="1">
        <v>22.376999999999999</v>
      </c>
      <c r="J102" s="1">
        <v>13.715999999999999</v>
      </c>
      <c r="K102" s="1">
        <v>45.066000000000003</v>
      </c>
      <c r="L102" s="1">
        <v>44.933999999999997</v>
      </c>
      <c r="M102" s="72" t="s">
        <v>683</v>
      </c>
      <c r="N102" s="1">
        <v>36.905000000000001</v>
      </c>
      <c r="O102" s="72" t="s">
        <v>683</v>
      </c>
      <c r="P102" s="1">
        <v>31.794</v>
      </c>
      <c r="Q102" s="72" t="s">
        <v>683</v>
      </c>
      <c r="R102" s="1">
        <v>25.600999999999999</v>
      </c>
      <c r="S102" s="72" t="s">
        <v>683</v>
      </c>
      <c r="T102" s="1">
        <f>R102*1.03</f>
        <v>26.369029999999999</v>
      </c>
      <c r="U102" s="72" t="s">
        <v>683</v>
      </c>
      <c r="V102" s="1">
        <f>L102+N102+P102+R102+T102</f>
        <v>165.60302999999999</v>
      </c>
      <c r="W102" s="1" t="s">
        <v>683</v>
      </c>
      <c r="X102" s="13"/>
      <c r="Y102" s="28"/>
    </row>
    <row r="103" spans="1:25" s="29" customFormat="1" ht="11.25" x14ac:dyDescent="0.2">
      <c r="A103" s="89" t="s">
        <v>133</v>
      </c>
      <c r="B103" s="89"/>
      <c r="C103" s="97" t="s">
        <v>146</v>
      </c>
      <c r="D103" s="97"/>
      <c r="E103" s="97"/>
      <c r="F103" s="97"/>
      <c r="G103" s="97"/>
      <c r="H103" s="11" t="s">
        <v>2</v>
      </c>
      <c r="I103" s="1" t="s">
        <v>683</v>
      </c>
      <c r="J103" s="1" t="s">
        <v>683</v>
      </c>
      <c r="K103" s="1" t="s">
        <v>683</v>
      </c>
      <c r="L103" s="1" t="s">
        <v>683</v>
      </c>
      <c r="M103" s="72" t="s">
        <v>683</v>
      </c>
      <c r="N103" s="1" t="s">
        <v>683</v>
      </c>
      <c r="O103" s="72" t="s">
        <v>683</v>
      </c>
      <c r="P103" s="1" t="s">
        <v>683</v>
      </c>
      <c r="Q103" s="72" t="s">
        <v>683</v>
      </c>
      <c r="R103" s="1" t="s">
        <v>683</v>
      </c>
      <c r="S103" s="72" t="s">
        <v>683</v>
      </c>
      <c r="T103" s="1" t="s">
        <v>683</v>
      </c>
      <c r="U103" s="72" t="s">
        <v>683</v>
      </c>
      <c r="V103" s="1" t="s">
        <v>683</v>
      </c>
      <c r="W103" s="1" t="s">
        <v>683</v>
      </c>
      <c r="X103" s="13"/>
      <c r="Y103" s="28"/>
    </row>
    <row r="104" spans="1:25" s="29" customFormat="1" ht="11.25" x14ac:dyDescent="0.2">
      <c r="A104" s="89" t="s">
        <v>134</v>
      </c>
      <c r="B104" s="89"/>
      <c r="C104" s="99" t="s">
        <v>142</v>
      </c>
      <c r="D104" s="99"/>
      <c r="E104" s="99"/>
      <c r="F104" s="99"/>
      <c r="G104" s="99"/>
      <c r="H104" s="11" t="s">
        <v>2</v>
      </c>
      <c r="I104" s="1" t="s">
        <v>683</v>
      </c>
      <c r="J104" s="1" t="s">
        <v>683</v>
      </c>
      <c r="K104" s="1" t="s">
        <v>683</v>
      </c>
      <c r="L104" s="1" t="s">
        <v>683</v>
      </c>
      <c r="M104" s="72" t="s">
        <v>683</v>
      </c>
      <c r="N104" s="1" t="s">
        <v>683</v>
      </c>
      <c r="O104" s="72" t="s">
        <v>683</v>
      </c>
      <c r="P104" s="1" t="s">
        <v>683</v>
      </c>
      <c r="Q104" s="72" t="s">
        <v>683</v>
      </c>
      <c r="R104" s="1" t="s">
        <v>683</v>
      </c>
      <c r="S104" s="72" t="s">
        <v>683</v>
      </c>
      <c r="T104" s="1" t="s">
        <v>683</v>
      </c>
      <c r="U104" s="72" t="s">
        <v>683</v>
      </c>
      <c r="V104" s="1" t="s">
        <v>683</v>
      </c>
      <c r="W104" s="1" t="s">
        <v>683</v>
      </c>
      <c r="X104" s="13"/>
      <c r="Y104" s="28"/>
    </row>
    <row r="105" spans="1:25" s="29" customFormat="1" ht="11.25" x14ac:dyDescent="0.2">
      <c r="A105" s="89" t="s">
        <v>135</v>
      </c>
      <c r="B105" s="89"/>
      <c r="C105" s="97" t="s">
        <v>147</v>
      </c>
      <c r="D105" s="97"/>
      <c r="E105" s="97"/>
      <c r="F105" s="97"/>
      <c r="G105" s="97"/>
      <c r="H105" s="11" t="s">
        <v>2</v>
      </c>
      <c r="I105" s="1">
        <f>49.974-I101</f>
        <v>35.838999999999999</v>
      </c>
      <c r="J105" s="1">
        <f>49.678-J101</f>
        <v>43.664999999999999</v>
      </c>
      <c r="K105" s="1">
        <f>52.382-K101</f>
        <v>38.783999999999999</v>
      </c>
      <c r="L105" s="1">
        <f>33.094-L101</f>
        <v>26.170999999999999</v>
      </c>
      <c r="M105" s="72" t="s">
        <v>683</v>
      </c>
      <c r="N105" s="1">
        <f>27.912-N101</f>
        <v>22.872</v>
      </c>
      <c r="O105" s="72" t="s">
        <v>683</v>
      </c>
      <c r="P105" s="1">
        <f>33.25-P101</f>
        <v>28.088000000000001</v>
      </c>
      <c r="Q105" s="72" t="s">
        <v>683</v>
      </c>
      <c r="R105" s="1">
        <f>31.777-R101</f>
        <v>26.491</v>
      </c>
      <c r="S105" s="72" t="s">
        <v>683</v>
      </c>
      <c r="T105" s="1">
        <f>R105*1.03</f>
        <v>27.285730000000001</v>
      </c>
      <c r="U105" s="72" t="s">
        <v>683</v>
      </c>
      <c r="V105" s="1">
        <f>L105+N105+P105+R105+T105</f>
        <v>130.90773000000002</v>
      </c>
      <c r="W105" s="1" t="s">
        <v>683</v>
      </c>
      <c r="X105" s="13"/>
      <c r="Y105" s="28"/>
    </row>
    <row r="106" spans="1:25" s="14" customFormat="1" ht="25.5" customHeight="1" x14ac:dyDescent="0.2">
      <c r="A106" s="90" t="s">
        <v>136</v>
      </c>
      <c r="B106" s="90"/>
      <c r="C106" s="94" t="s">
        <v>148</v>
      </c>
      <c r="D106" s="94"/>
      <c r="E106" s="94"/>
      <c r="F106" s="94"/>
      <c r="G106" s="94"/>
      <c r="H106" s="12" t="s">
        <v>2</v>
      </c>
      <c r="I106" s="2">
        <f>I78+I93</f>
        <v>338.66372161585974</v>
      </c>
      <c r="J106" s="2">
        <f t="shared" ref="J106" si="15">J78+J93</f>
        <v>297.40100000000001</v>
      </c>
      <c r="K106" s="2">
        <f>K78+K93</f>
        <v>284.82399999999996</v>
      </c>
      <c r="L106" s="2">
        <f>L78+L93</f>
        <v>314.10799999999995</v>
      </c>
      <c r="M106" s="72" t="s">
        <v>683</v>
      </c>
      <c r="N106" s="2">
        <f>N78+N93</f>
        <v>373.48499999999962</v>
      </c>
      <c r="O106" s="72" t="s">
        <v>683</v>
      </c>
      <c r="P106" s="2">
        <f>P78+P93</f>
        <v>407.03999999999979</v>
      </c>
      <c r="Q106" s="72" t="s">
        <v>683</v>
      </c>
      <c r="R106" s="2">
        <f>R78+R93</f>
        <v>442.91100000000017</v>
      </c>
      <c r="S106" s="72" t="s">
        <v>683</v>
      </c>
      <c r="T106" s="2">
        <f>T78+T93</f>
        <v>456.19832999999983</v>
      </c>
      <c r="U106" s="72" t="s">
        <v>683</v>
      </c>
      <c r="V106" s="2">
        <f>L106+N106+P106+R106+T106</f>
        <v>1993.7423299999991</v>
      </c>
      <c r="W106" s="1" t="s">
        <v>683</v>
      </c>
      <c r="X106" s="13"/>
      <c r="Y106" s="13"/>
    </row>
    <row r="107" spans="1:25" s="29" customFormat="1" ht="22.5" customHeight="1" x14ac:dyDescent="0.2">
      <c r="A107" s="89" t="s">
        <v>149</v>
      </c>
      <c r="B107" s="89"/>
      <c r="C107" s="91" t="s">
        <v>150</v>
      </c>
      <c r="D107" s="91"/>
      <c r="E107" s="91"/>
      <c r="F107" s="91"/>
      <c r="G107" s="91"/>
      <c r="H107" s="11" t="s">
        <v>2</v>
      </c>
      <c r="I107" s="66" t="s">
        <v>683</v>
      </c>
      <c r="J107" s="66" t="s">
        <v>683</v>
      </c>
      <c r="K107" s="65" t="s">
        <v>683</v>
      </c>
      <c r="L107" s="67" t="s">
        <v>683</v>
      </c>
      <c r="M107" s="72" t="s">
        <v>683</v>
      </c>
      <c r="N107" s="68" t="s">
        <v>683</v>
      </c>
      <c r="O107" s="72" t="s">
        <v>683</v>
      </c>
      <c r="P107" s="69" t="s">
        <v>683</v>
      </c>
      <c r="Q107" s="72" t="s">
        <v>683</v>
      </c>
      <c r="R107" s="70" t="s">
        <v>683</v>
      </c>
      <c r="S107" s="72" t="s">
        <v>683</v>
      </c>
      <c r="T107" s="71" t="s">
        <v>683</v>
      </c>
      <c r="U107" s="72" t="s">
        <v>683</v>
      </c>
      <c r="V107" s="1" t="s">
        <v>683</v>
      </c>
      <c r="W107" s="1" t="s">
        <v>683</v>
      </c>
      <c r="X107" s="13"/>
      <c r="Y107" s="28"/>
    </row>
    <row r="108" spans="1:25" s="29" customFormat="1" ht="21.75" customHeight="1" x14ac:dyDescent="0.2">
      <c r="A108" s="89" t="s">
        <v>151</v>
      </c>
      <c r="B108" s="89"/>
      <c r="C108" s="97" t="s">
        <v>43</v>
      </c>
      <c r="D108" s="97"/>
      <c r="E108" s="97"/>
      <c r="F108" s="97"/>
      <c r="G108" s="97"/>
      <c r="H108" s="11" t="s">
        <v>2</v>
      </c>
      <c r="I108" s="66" t="s">
        <v>683</v>
      </c>
      <c r="J108" s="66" t="s">
        <v>683</v>
      </c>
      <c r="K108" s="65" t="s">
        <v>683</v>
      </c>
      <c r="L108" s="67" t="s">
        <v>683</v>
      </c>
      <c r="M108" s="72" t="s">
        <v>683</v>
      </c>
      <c r="N108" s="68" t="s">
        <v>683</v>
      </c>
      <c r="O108" s="72" t="s">
        <v>683</v>
      </c>
      <c r="P108" s="69" t="s">
        <v>683</v>
      </c>
      <c r="Q108" s="72" t="s">
        <v>683</v>
      </c>
      <c r="R108" s="70" t="s">
        <v>683</v>
      </c>
      <c r="S108" s="72" t="s">
        <v>683</v>
      </c>
      <c r="T108" s="71" t="s">
        <v>683</v>
      </c>
      <c r="U108" s="1" t="s">
        <v>683</v>
      </c>
      <c r="V108" s="1" t="s">
        <v>683</v>
      </c>
      <c r="W108" s="1" t="s">
        <v>683</v>
      </c>
      <c r="X108" s="13"/>
      <c r="Y108" s="28"/>
    </row>
    <row r="109" spans="1:25" s="29" customFormat="1" ht="23.25" customHeight="1" x14ac:dyDescent="0.2">
      <c r="A109" s="89" t="s">
        <v>152</v>
      </c>
      <c r="B109" s="89"/>
      <c r="C109" s="97" t="s">
        <v>45</v>
      </c>
      <c r="D109" s="97"/>
      <c r="E109" s="97"/>
      <c r="F109" s="97"/>
      <c r="G109" s="97"/>
      <c r="H109" s="11" t="s">
        <v>2</v>
      </c>
      <c r="I109" s="66" t="s">
        <v>683</v>
      </c>
      <c r="J109" s="66" t="s">
        <v>683</v>
      </c>
      <c r="K109" s="65" t="s">
        <v>683</v>
      </c>
      <c r="L109" s="67" t="s">
        <v>683</v>
      </c>
      <c r="M109" s="72" t="s">
        <v>683</v>
      </c>
      <c r="N109" s="68" t="s">
        <v>683</v>
      </c>
      <c r="O109" s="72" t="s">
        <v>683</v>
      </c>
      <c r="P109" s="69" t="s">
        <v>683</v>
      </c>
      <c r="Q109" s="72" t="s">
        <v>683</v>
      </c>
      <c r="R109" s="70" t="s">
        <v>683</v>
      </c>
      <c r="S109" s="72" t="s">
        <v>683</v>
      </c>
      <c r="T109" s="71" t="s">
        <v>683</v>
      </c>
      <c r="U109" s="1" t="s">
        <v>683</v>
      </c>
      <c r="V109" s="1" t="s">
        <v>683</v>
      </c>
      <c r="W109" s="1" t="s">
        <v>683</v>
      </c>
      <c r="X109" s="13"/>
      <c r="Y109" s="28"/>
    </row>
    <row r="110" spans="1:25" s="29" customFormat="1" ht="24" customHeight="1" x14ac:dyDescent="0.2">
      <c r="A110" s="89" t="s">
        <v>153</v>
      </c>
      <c r="B110" s="89"/>
      <c r="C110" s="97" t="s">
        <v>46</v>
      </c>
      <c r="D110" s="97"/>
      <c r="E110" s="97"/>
      <c r="F110" s="97"/>
      <c r="G110" s="97"/>
      <c r="H110" s="11" t="s">
        <v>2</v>
      </c>
      <c r="I110" s="66" t="s">
        <v>683</v>
      </c>
      <c r="J110" s="66" t="s">
        <v>683</v>
      </c>
      <c r="K110" s="65" t="s">
        <v>683</v>
      </c>
      <c r="L110" s="67" t="s">
        <v>683</v>
      </c>
      <c r="M110" s="72" t="s">
        <v>683</v>
      </c>
      <c r="N110" s="68" t="s">
        <v>683</v>
      </c>
      <c r="O110" s="72" t="s">
        <v>683</v>
      </c>
      <c r="P110" s="69" t="s">
        <v>683</v>
      </c>
      <c r="Q110" s="72" t="s">
        <v>683</v>
      </c>
      <c r="R110" s="70" t="s">
        <v>683</v>
      </c>
      <c r="S110" s="72" t="s">
        <v>683</v>
      </c>
      <c r="T110" s="71" t="s">
        <v>683</v>
      </c>
      <c r="U110" s="1" t="s">
        <v>683</v>
      </c>
      <c r="V110" s="1" t="s">
        <v>683</v>
      </c>
      <c r="W110" s="1" t="s">
        <v>683</v>
      </c>
      <c r="X110" s="13"/>
      <c r="Y110" s="28"/>
    </row>
    <row r="111" spans="1:25" s="29" customFormat="1" ht="11.25" x14ac:dyDescent="0.2">
      <c r="A111" s="89" t="s">
        <v>154</v>
      </c>
      <c r="B111" s="89"/>
      <c r="C111" s="91" t="s">
        <v>47</v>
      </c>
      <c r="D111" s="91"/>
      <c r="E111" s="91"/>
      <c r="F111" s="91"/>
      <c r="G111" s="91"/>
      <c r="H111" s="11" t="s">
        <v>2</v>
      </c>
      <c r="I111" s="66" t="s">
        <v>683</v>
      </c>
      <c r="J111" s="66" t="s">
        <v>683</v>
      </c>
      <c r="K111" s="65" t="s">
        <v>683</v>
      </c>
      <c r="L111" s="67" t="s">
        <v>683</v>
      </c>
      <c r="M111" s="72" t="s">
        <v>683</v>
      </c>
      <c r="N111" s="68" t="s">
        <v>683</v>
      </c>
      <c r="O111" s="72" t="s">
        <v>683</v>
      </c>
      <c r="P111" s="69" t="s">
        <v>683</v>
      </c>
      <c r="Q111" s="72" t="s">
        <v>683</v>
      </c>
      <c r="R111" s="70" t="s">
        <v>683</v>
      </c>
      <c r="S111" s="72" t="s">
        <v>683</v>
      </c>
      <c r="T111" s="71" t="s">
        <v>683</v>
      </c>
      <c r="U111" s="1" t="s">
        <v>683</v>
      </c>
      <c r="V111" s="1" t="s">
        <v>683</v>
      </c>
      <c r="W111" s="1" t="s">
        <v>683</v>
      </c>
      <c r="X111" s="13"/>
      <c r="Y111" s="28"/>
    </row>
    <row r="112" spans="1:25" s="29" customFormat="1" ht="11.25" x14ac:dyDescent="0.2">
      <c r="A112" s="89" t="s">
        <v>155</v>
      </c>
      <c r="B112" s="89"/>
      <c r="C112" s="91" t="s">
        <v>69</v>
      </c>
      <c r="D112" s="91"/>
      <c r="E112" s="91"/>
      <c r="F112" s="91"/>
      <c r="G112" s="91"/>
      <c r="H112" s="11" t="s">
        <v>2</v>
      </c>
      <c r="I112" s="72">
        <v>258.387</v>
      </c>
      <c r="J112" s="72">
        <v>223.352</v>
      </c>
      <c r="K112" s="72">
        <v>198.416</v>
      </c>
      <c r="L112" s="72">
        <v>252.05500000000001</v>
      </c>
      <c r="M112" s="72" t="s">
        <v>683</v>
      </c>
      <c r="N112" s="72">
        <v>310.137</v>
      </c>
      <c r="O112" s="72" t="s">
        <v>683</v>
      </c>
      <c r="P112" s="72">
        <v>347.26799999999997</v>
      </c>
      <c r="Q112" s="72" t="s">
        <v>683</v>
      </c>
      <c r="R112" s="72">
        <v>381.51600000000002</v>
      </c>
      <c r="S112" s="72" t="s">
        <v>683</v>
      </c>
      <c r="T112" s="71">
        <f t="shared" ref="T112" si="16">T106/T20*T26</f>
        <v>429.13991278231015</v>
      </c>
      <c r="U112" s="1" t="s">
        <v>683</v>
      </c>
      <c r="V112" s="1">
        <f>L112+N112+P112+R112+T112</f>
        <v>1720.1159127823103</v>
      </c>
      <c r="W112" s="1" t="s">
        <v>683</v>
      </c>
      <c r="X112" s="13"/>
      <c r="Y112" s="28"/>
    </row>
    <row r="113" spans="1:25" s="29" customFormat="1" ht="11.25" x14ac:dyDescent="0.2">
      <c r="A113" s="89" t="s">
        <v>156</v>
      </c>
      <c r="B113" s="89"/>
      <c r="C113" s="91" t="s">
        <v>70</v>
      </c>
      <c r="D113" s="91"/>
      <c r="E113" s="91"/>
      <c r="F113" s="91"/>
      <c r="G113" s="91"/>
      <c r="H113" s="11" t="s">
        <v>2</v>
      </c>
      <c r="I113" s="66" t="s">
        <v>683</v>
      </c>
      <c r="J113" s="72" t="s">
        <v>683</v>
      </c>
      <c r="K113" s="72" t="s">
        <v>683</v>
      </c>
      <c r="L113" s="72" t="s">
        <v>683</v>
      </c>
      <c r="M113" s="72" t="s">
        <v>683</v>
      </c>
      <c r="N113" s="72" t="s">
        <v>683</v>
      </c>
      <c r="O113" s="72" t="s">
        <v>683</v>
      </c>
      <c r="P113" s="72" t="s">
        <v>683</v>
      </c>
      <c r="Q113" s="72" t="s">
        <v>683</v>
      </c>
      <c r="R113" s="72" t="s">
        <v>683</v>
      </c>
      <c r="S113" s="72" t="s">
        <v>683</v>
      </c>
      <c r="T113" s="71" t="s">
        <v>683</v>
      </c>
      <c r="U113" s="1" t="s">
        <v>683</v>
      </c>
      <c r="V113" s="1" t="s">
        <v>683</v>
      </c>
      <c r="W113" s="1" t="s">
        <v>683</v>
      </c>
      <c r="X113" s="13"/>
      <c r="Y113" s="28"/>
    </row>
    <row r="114" spans="1:25" s="29" customFormat="1" ht="11.25" x14ac:dyDescent="0.2">
      <c r="A114" s="89" t="s">
        <v>157</v>
      </c>
      <c r="B114" s="89"/>
      <c r="C114" s="91" t="s">
        <v>71</v>
      </c>
      <c r="D114" s="91"/>
      <c r="E114" s="91"/>
      <c r="F114" s="91"/>
      <c r="G114" s="91"/>
      <c r="H114" s="11" t="s">
        <v>2</v>
      </c>
      <c r="I114" s="72">
        <v>43.767000000000003</v>
      </c>
      <c r="J114" s="72">
        <v>25.513000000000002</v>
      </c>
      <c r="K114" s="72">
        <v>60.158000000000001</v>
      </c>
      <c r="L114" s="72">
        <v>17.529</v>
      </c>
      <c r="M114" s="72" t="s">
        <v>683</v>
      </c>
      <c r="N114" s="72">
        <v>14.351000000000001</v>
      </c>
      <c r="O114" s="72" t="s">
        <v>683</v>
      </c>
      <c r="P114" s="72">
        <v>12.641</v>
      </c>
      <c r="Q114" s="72" t="s">
        <v>683</v>
      </c>
      <c r="R114" s="72">
        <v>11.272</v>
      </c>
      <c r="S114" s="72" t="s">
        <v>683</v>
      </c>
      <c r="T114" s="71">
        <f t="shared" ref="T114" si="17">T106/T20*T28</f>
        <v>4.7516907195177254</v>
      </c>
      <c r="U114" s="1" t="s">
        <v>683</v>
      </c>
      <c r="V114" s="1">
        <f>L114+N114+P114+R114+T114</f>
        <v>60.544690719517725</v>
      </c>
      <c r="W114" s="1" t="s">
        <v>683</v>
      </c>
      <c r="X114" s="13"/>
      <c r="Y114" s="28"/>
    </row>
    <row r="115" spans="1:25" s="29" customFormat="1" ht="11.25" x14ac:dyDescent="0.2">
      <c r="A115" s="89" t="s">
        <v>158</v>
      </c>
      <c r="B115" s="89"/>
      <c r="C115" s="91" t="s">
        <v>72</v>
      </c>
      <c r="D115" s="91"/>
      <c r="E115" s="91"/>
      <c r="F115" s="91"/>
      <c r="G115" s="91"/>
      <c r="H115" s="11" t="s">
        <v>2</v>
      </c>
      <c r="I115" s="66" t="s">
        <v>683</v>
      </c>
      <c r="J115" s="72" t="s">
        <v>683</v>
      </c>
      <c r="K115" s="72" t="s">
        <v>683</v>
      </c>
      <c r="L115" s="72" t="s">
        <v>683</v>
      </c>
      <c r="M115" s="72" t="s">
        <v>683</v>
      </c>
      <c r="N115" s="72" t="s">
        <v>683</v>
      </c>
      <c r="O115" s="72" t="s">
        <v>683</v>
      </c>
      <c r="P115" s="72" t="s">
        <v>683</v>
      </c>
      <c r="Q115" s="72" t="s">
        <v>683</v>
      </c>
      <c r="R115" s="72" t="s">
        <v>683</v>
      </c>
      <c r="S115" s="72" t="s">
        <v>683</v>
      </c>
      <c r="T115" s="71" t="s">
        <v>683</v>
      </c>
      <c r="U115" s="1" t="s">
        <v>683</v>
      </c>
      <c r="V115" s="1" t="s">
        <v>683</v>
      </c>
      <c r="W115" s="1" t="s">
        <v>683</v>
      </c>
      <c r="X115" s="13"/>
      <c r="Y115" s="28"/>
    </row>
    <row r="116" spans="1:25" s="29" customFormat="1" ht="11.25" x14ac:dyDescent="0.2">
      <c r="A116" s="89" t="s">
        <v>159</v>
      </c>
      <c r="B116" s="89"/>
      <c r="C116" s="91" t="s">
        <v>73</v>
      </c>
      <c r="D116" s="91"/>
      <c r="E116" s="91"/>
      <c r="F116" s="91"/>
      <c r="G116" s="91"/>
      <c r="H116" s="11" t="s">
        <v>2</v>
      </c>
      <c r="I116" s="66" t="s">
        <v>683</v>
      </c>
      <c r="J116" s="72" t="s">
        <v>683</v>
      </c>
      <c r="K116" s="72" t="s">
        <v>683</v>
      </c>
      <c r="L116" s="72" t="s">
        <v>683</v>
      </c>
      <c r="M116" s="72" t="s">
        <v>683</v>
      </c>
      <c r="N116" s="72" t="s">
        <v>683</v>
      </c>
      <c r="O116" s="72" t="s">
        <v>683</v>
      </c>
      <c r="P116" s="72" t="s">
        <v>683</v>
      </c>
      <c r="Q116" s="72" t="s">
        <v>683</v>
      </c>
      <c r="R116" s="72" t="s">
        <v>683</v>
      </c>
      <c r="S116" s="72" t="s">
        <v>683</v>
      </c>
      <c r="T116" s="71" t="s">
        <v>683</v>
      </c>
      <c r="U116" s="1" t="s">
        <v>683</v>
      </c>
      <c r="V116" s="1" t="s">
        <v>683</v>
      </c>
      <c r="W116" s="1" t="s">
        <v>683</v>
      </c>
      <c r="X116" s="13"/>
      <c r="Y116" s="28"/>
    </row>
    <row r="117" spans="1:25" s="29" customFormat="1" ht="22.5" customHeight="1" x14ac:dyDescent="0.2">
      <c r="A117" s="89" t="s">
        <v>160</v>
      </c>
      <c r="B117" s="89"/>
      <c r="C117" s="91" t="s">
        <v>74</v>
      </c>
      <c r="D117" s="91"/>
      <c r="E117" s="91"/>
      <c r="F117" s="91"/>
      <c r="G117" s="91"/>
      <c r="H117" s="11" t="s">
        <v>2</v>
      </c>
      <c r="I117" s="66" t="s">
        <v>683</v>
      </c>
      <c r="J117" s="72" t="s">
        <v>683</v>
      </c>
      <c r="K117" s="72" t="s">
        <v>683</v>
      </c>
      <c r="L117" s="72" t="s">
        <v>683</v>
      </c>
      <c r="M117" s="72" t="s">
        <v>683</v>
      </c>
      <c r="N117" s="72" t="s">
        <v>683</v>
      </c>
      <c r="O117" s="72" t="s">
        <v>683</v>
      </c>
      <c r="P117" s="72" t="s">
        <v>683</v>
      </c>
      <c r="Q117" s="72" t="s">
        <v>683</v>
      </c>
      <c r="R117" s="72" t="s">
        <v>683</v>
      </c>
      <c r="S117" s="72" t="s">
        <v>683</v>
      </c>
      <c r="T117" s="71" t="s">
        <v>683</v>
      </c>
      <c r="U117" s="1" t="s">
        <v>683</v>
      </c>
      <c r="V117" s="1" t="s">
        <v>683</v>
      </c>
      <c r="W117" s="1" t="s">
        <v>683</v>
      </c>
      <c r="X117" s="13"/>
      <c r="Y117" s="28"/>
    </row>
    <row r="118" spans="1:25" s="29" customFormat="1" ht="11.25" x14ac:dyDescent="0.2">
      <c r="A118" s="89" t="s">
        <v>161</v>
      </c>
      <c r="B118" s="89"/>
      <c r="C118" s="97" t="s">
        <v>75</v>
      </c>
      <c r="D118" s="97"/>
      <c r="E118" s="97"/>
      <c r="F118" s="97"/>
      <c r="G118" s="97"/>
      <c r="H118" s="11" t="s">
        <v>2</v>
      </c>
      <c r="I118" s="66" t="s">
        <v>683</v>
      </c>
      <c r="J118" s="72" t="s">
        <v>683</v>
      </c>
      <c r="K118" s="72" t="s">
        <v>683</v>
      </c>
      <c r="L118" s="72" t="s">
        <v>683</v>
      </c>
      <c r="M118" s="72" t="s">
        <v>683</v>
      </c>
      <c r="N118" s="72" t="s">
        <v>683</v>
      </c>
      <c r="O118" s="72" t="s">
        <v>683</v>
      </c>
      <c r="P118" s="72" t="s">
        <v>683</v>
      </c>
      <c r="Q118" s="72" t="s">
        <v>683</v>
      </c>
      <c r="R118" s="72" t="s">
        <v>683</v>
      </c>
      <c r="S118" s="72" t="s">
        <v>683</v>
      </c>
      <c r="T118" s="71" t="s">
        <v>683</v>
      </c>
      <c r="U118" s="1" t="s">
        <v>683</v>
      </c>
      <c r="V118" s="1" t="s">
        <v>683</v>
      </c>
      <c r="W118" s="1" t="s">
        <v>683</v>
      </c>
      <c r="X118" s="13"/>
      <c r="Y118" s="28"/>
    </row>
    <row r="119" spans="1:25" s="29" customFormat="1" ht="11.25" x14ac:dyDescent="0.2">
      <c r="A119" s="89" t="s">
        <v>162</v>
      </c>
      <c r="B119" s="89"/>
      <c r="C119" s="97" t="s">
        <v>76</v>
      </c>
      <c r="D119" s="97"/>
      <c r="E119" s="97"/>
      <c r="F119" s="97"/>
      <c r="G119" s="97"/>
      <c r="H119" s="11" t="s">
        <v>2</v>
      </c>
      <c r="I119" s="66" t="s">
        <v>683</v>
      </c>
      <c r="J119" s="72" t="s">
        <v>683</v>
      </c>
      <c r="K119" s="72" t="s">
        <v>683</v>
      </c>
      <c r="L119" s="72" t="s">
        <v>683</v>
      </c>
      <c r="M119" s="72" t="s">
        <v>683</v>
      </c>
      <c r="N119" s="72" t="s">
        <v>683</v>
      </c>
      <c r="O119" s="72" t="s">
        <v>683</v>
      </c>
      <c r="P119" s="72" t="s">
        <v>683</v>
      </c>
      <c r="Q119" s="72" t="s">
        <v>683</v>
      </c>
      <c r="R119" s="72" t="s">
        <v>683</v>
      </c>
      <c r="S119" s="72" t="s">
        <v>683</v>
      </c>
      <c r="T119" s="71" t="s">
        <v>683</v>
      </c>
      <c r="U119" s="1" t="s">
        <v>683</v>
      </c>
      <c r="V119" s="1" t="s">
        <v>683</v>
      </c>
      <c r="W119" s="1" t="s">
        <v>683</v>
      </c>
      <c r="X119" s="13"/>
      <c r="Y119" s="28"/>
    </row>
    <row r="120" spans="1:25" s="29" customFormat="1" ht="11.25" x14ac:dyDescent="0.2">
      <c r="A120" s="89" t="s">
        <v>163</v>
      </c>
      <c r="B120" s="89"/>
      <c r="C120" s="91" t="s">
        <v>77</v>
      </c>
      <c r="D120" s="91"/>
      <c r="E120" s="91"/>
      <c r="F120" s="91"/>
      <c r="G120" s="91"/>
      <c r="H120" s="11" t="s">
        <v>2</v>
      </c>
      <c r="I120" s="72">
        <v>36.51</v>
      </c>
      <c r="J120" s="72">
        <v>48.536000000000001</v>
      </c>
      <c r="K120" s="72">
        <v>26.25</v>
      </c>
      <c r="L120" s="72">
        <v>44.524000000000001</v>
      </c>
      <c r="M120" s="72" t="s">
        <v>683</v>
      </c>
      <c r="N120" s="72">
        <v>48.996000000000002</v>
      </c>
      <c r="O120" s="72" t="s">
        <v>683</v>
      </c>
      <c r="P120" s="72">
        <v>47.134999999999998</v>
      </c>
      <c r="Q120" s="72" t="s">
        <v>683</v>
      </c>
      <c r="R120" s="72">
        <v>50.122999999999998</v>
      </c>
      <c r="S120" s="72" t="s">
        <v>683</v>
      </c>
      <c r="T120" s="71">
        <f t="shared" ref="T120" si="18">T106/T20*T34</f>
        <v>22.306726498172004</v>
      </c>
      <c r="U120" s="1" t="s">
        <v>683</v>
      </c>
      <c r="V120" s="1">
        <f>L120+N120+P120+R120+T120</f>
        <v>213.08472649817199</v>
      </c>
      <c r="W120" s="1" t="s">
        <v>683</v>
      </c>
      <c r="X120" s="13"/>
      <c r="Y120" s="28"/>
    </row>
    <row r="121" spans="1:25" s="14" customFormat="1" ht="11.25" x14ac:dyDescent="0.2">
      <c r="A121" s="90" t="s">
        <v>164</v>
      </c>
      <c r="B121" s="90"/>
      <c r="C121" s="94" t="s">
        <v>165</v>
      </c>
      <c r="D121" s="94"/>
      <c r="E121" s="94"/>
      <c r="F121" s="94"/>
      <c r="G121" s="94"/>
      <c r="H121" s="12" t="s">
        <v>2</v>
      </c>
      <c r="I121" s="2">
        <f>I127+I129+I135</f>
        <v>67.591999999999999</v>
      </c>
      <c r="J121" s="2">
        <f t="shared" ref="J121" si="19">J127+J129+J135</f>
        <v>63.503</v>
      </c>
      <c r="K121" s="73">
        <f>J121/J106*K106</f>
        <v>60.817476982256267</v>
      </c>
      <c r="L121" s="73">
        <f>K121/K106*L106</f>
        <v>67.070387537365363</v>
      </c>
      <c r="M121" s="72" t="s">
        <v>683</v>
      </c>
      <c r="N121" s="73">
        <f>L121/L106*N106</f>
        <v>79.74895160070065</v>
      </c>
      <c r="O121" s="72" t="s">
        <v>683</v>
      </c>
      <c r="P121" s="73">
        <f>N121/N106*P106</f>
        <v>86.913833914479056</v>
      </c>
      <c r="Q121" s="72" t="s">
        <v>683</v>
      </c>
      <c r="R121" s="73">
        <f>P121/P106*R106</f>
        <v>94.573243644103442</v>
      </c>
      <c r="S121" s="72" t="s">
        <v>683</v>
      </c>
      <c r="T121" s="73">
        <f>R121/R106*T106</f>
        <v>97.410440953426473</v>
      </c>
      <c r="U121" s="1" t="s">
        <v>683</v>
      </c>
      <c r="V121" s="2">
        <f>L121+N121+P121+R121+T121</f>
        <v>425.71685765007499</v>
      </c>
      <c r="W121" s="1" t="s">
        <v>683</v>
      </c>
      <c r="X121" s="13"/>
      <c r="Y121" s="13"/>
    </row>
    <row r="122" spans="1:25" s="29" customFormat="1" ht="11.25" customHeight="1" x14ac:dyDescent="0.2">
      <c r="A122" s="89" t="s">
        <v>166</v>
      </c>
      <c r="B122" s="89"/>
      <c r="C122" s="91" t="s">
        <v>42</v>
      </c>
      <c r="D122" s="91"/>
      <c r="E122" s="91"/>
      <c r="F122" s="91"/>
      <c r="G122" s="91"/>
      <c r="H122" s="11" t="s">
        <v>2</v>
      </c>
      <c r="I122" s="1" t="s">
        <v>683</v>
      </c>
      <c r="J122" s="1" t="s">
        <v>683</v>
      </c>
      <c r="K122" s="1" t="s">
        <v>683</v>
      </c>
      <c r="L122" s="72" t="s">
        <v>683</v>
      </c>
      <c r="M122" s="72" t="s">
        <v>683</v>
      </c>
      <c r="N122" s="72" t="s">
        <v>683</v>
      </c>
      <c r="O122" s="72" t="s">
        <v>683</v>
      </c>
      <c r="P122" s="72" t="s">
        <v>683</v>
      </c>
      <c r="Q122" s="72" t="s">
        <v>683</v>
      </c>
      <c r="R122" s="72" t="s">
        <v>683</v>
      </c>
      <c r="S122" s="1" t="s">
        <v>683</v>
      </c>
      <c r="T122" s="72" t="s">
        <v>683</v>
      </c>
      <c r="U122" s="1" t="s">
        <v>683</v>
      </c>
      <c r="V122" s="1" t="s">
        <v>683</v>
      </c>
      <c r="W122" s="1" t="s">
        <v>683</v>
      </c>
      <c r="X122" s="13"/>
      <c r="Y122" s="28"/>
    </row>
    <row r="123" spans="1:25" s="29" customFormat="1" ht="23.25" customHeight="1" x14ac:dyDescent="0.2">
      <c r="A123" s="89" t="s">
        <v>167</v>
      </c>
      <c r="B123" s="89"/>
      <c r="C123" s="97" t="s">
        <v>43</v>
      </c>
      <c r="D123" s="97"/>
      <c r="E123" s="97"/>
      <c r="F123" s="97"/>
      <c r="G123" s="97"/>
      <c r="H123" s="11" t="s">
        <v>2</v>
      </c>
      <c r="I123" s="1" t="s">
        <v>683</v>
      </c>
      <c r="J123" s="1" t="s">
        <v>683</v>
      </c>
      <c r="K123" s="1" t="s">
        <v>683</v>
      </c>
      <c r="L123" s="72" t="s">
        <v>683</v>
      </c>
      <c r="M123" s="72" t="s">
        <v>683</v>
      </c>
      <c r="N123" s="72" t="s">
        <v>683</v>
      </c>
      <c r="O123" s="1" t="s">
        <v>683</v>
      </c>
      <c r="P123" s="72" t="s">
        <v>683</v>
      </c>
      <c r="Q123" s="72" t="s">
        <v>683</v>
      </c>
      <c r="R123" s="72" t="s">
        <v>683</v>
      </c>
      <c r="S123" s="1" t="s">
        <v>683</v>
      </c>
      <c r="T123" s="72" t="s">
        <v>683</v>
      </c>
      <c r="U123" s="1" t="s">
        <v>683</v>
      </c>
      <c r="V123" s="1" t="s">
        <v>683</v>
      </c>
      <c r="W123" s="1" t="s">
        <v>683</v>
      </c>
      <c r="X123" s="13"/>
      <c r="Y123" s="28"/>
    </row>
    <row r="124" spans="1:25" s="29" customFormat="1" ht="22.5" customHeight="1" x14ac:dyDescent="0.2">
      <c r="A124" s="89" t="s">
        <v>168</v>
      </c>
      <c r="B124" s="89"/>
      <c r="C124" s="97" t="s">
        <v>45</v>
      </c>
      <c r="D124" s="97"/>
      <c r="E124" s="97"/>
      <c r="F124" s="97"/>
      <c r="G124" s="97"/>
      <c r="H124" s="11" t="s">
        <v>2</v>
      </c>
      <c r="I124" s="1" t="s">
        <v>683</v>
      </c>
      <c r="J124" s="1" t="s">
        <v>683</v>
      </c>
      <c r="K124" s="1" t="s">
        <v>683</v>
      </c>
      <c r="L124" s="72" t="s">
        <v>683</v>
      </c>
      <c r="M124" s="1" t="s">
        <v>683</v>
      </c>
      <c r="N124" s="72" t="s">
        <v>683</v>
      </c>
      <c r="O124" s="1" t="s">
        <v>683</v>
      </c>
      <c r="P124" s="72" t="s">
        <v>683</v>
      </c>
      <c r="Q124" s="1" t="s">
        <v>683</v>
      </c>
      <c r="R124" s="72" t="s">
        <v>683</v>
      </c>
      <c r="S124" s="1" t="s">
        <v>683</v>
      </c>
      <c r="T124" s="72" t="s">
        <v>683</v>
      </c>
      <c r="U124" s="1" t="s">
        <v>683</v>
      </c>
      <c r="V124" s="1" t="s">
        <v>683</v>
      </c>
      <c r="W124" s="1" t="s">
        <v>683</v>
      </c>
      <c r="X124" s="13"/>
      <c r="Y124" s="28"/>
    </row>
    <row r="125" spans="1:25" s="29" customFormat="1" ht="24" customHeight="1" x14ac:dyDescent="0.2">
      <c r="A125" s="89" t="s">
        <v>169</v>
      </c>
      <c r="B125" s="89"/>
      <c r="C125" s="97" t="s">
        <v>46</v>
      </c>
      <c r="D125" s="97"/>
      <c r="E125" s="97"/>
      <c r="F125" s="97"/>
      <c r="G125" s="97"/>
      <c r="H125" s="11" t="s">
        <v>2</v>
      </c>
      <c r="I125" s="1" t="s">
        <v>683</v>
      </c>
      <c r="J125" s="1" t="s">
        <v>683</v>
      </c>
      <c r="K125" s="1" t="s">
        <v>683</v>
      </c>
      <c r="L125" s="72" t="s">
        <v>683</v>
      </c>
      <c r="M125" s="1" t="s">
        <v>683</v>
      </c>
      <c r="N125" s="72" t="s">
        <v>683</v>
      </c>
      <c r="O125" s="1" t="s">
        <v>683</v>
      </c>
      <c r="P125" s="72" t="s">
        <v>683</v>
      </c>
      <c r="Q125" s="1" t="s">
        <v>683</v>
      </c>
      <c r="R125" s="72" t="s">
        <v>683</v>
      </c>
      <c r="S125" s="1" t="s">
        <v>683</v>
      </c>
      <c r="T125" s="72" t="s">
        <v>683</v>
      </c>
      <c r="U125" s="1" t="s">
        <v>683</v>
      </c>
      <c r="V125" s="1" t="s">
        <v>683</v>
      </c>
      <c r="W125" s="1" t="s">
        <v>683</v>
      </c>
      <c r="X125" s="13"/>
      <c r="Y125" s="28"/>
    </row>
    <row r="126" spans="1:25" s="29" customFormat="1" ht="11.25" x14ac:dyDescent="0.2">
      <c r="A126" s="89" t="s">
        <v>170</v>
      </c>
      <c r="B126" s="89"/>
      <c r="C126" s="91" t="s">
        <v>655</v>
      </c>
      <c r="D126" s="91"/>
      <c r="E126" s="91"/>
      <c r="F126" s="91"/>
      <c r="G126" s="91"/>
      <c r="H126" s="11" t="s">
        <v>2</v>
      </c>
      <c r="I126" s="1" t="s">
        <v>683</v>
      </c>
      <c r="J126" s="1" t="s">
        <v>683</v>
      </c>
      <c r="K126" s="1" t="s">
        <v>683</v>
      </c>
      <c r="L126" s="72" t="s">
        <v>683</v>
      </c>
      <c r="M126" s="1" t="s">
        <v>683</v>
      </c>
      <c r="N126" s="72" t="s">
        <v>683</v>
      </c>
      <c r="O126" s="1" t="s">
        <v>683</v>
      </c>
      <c r="P126" s="72" t="s">
        <v>683</v>
      </c>
      <c r="Q126" s="1" t="s">
        <v>683</v>
      </c>
      <c r="R126" s="72" t="s">
        <v>683</v>
      </c>
      <c r="S126" s="1" t="s">
        <v>683</v>
      </c>
      <c r="T126" s="72" t="s">
        <v>683</v>
      </c>
      <c r="U126" s="1" t="s">
        <v>683</v>
      </c>
      <c r="V126" s="1" t="s">
        <v>683</v>
      </c>
      <c r="W126" s="1" t="s">
        <v>683</v>
      </c>
      <c r="X126" s="13"/>
      <c r="Y126" s="28"/>
    </row>
    <row r="127" spans="1:25" s="29" customFormat="1" ht="11.25" x14ac:dyDescent="0.2">
      <c r="A127" s="89" t="s">
        <v>171</v>
      </c>
      <c r="B127" s="89"/>
      <c r="C127" s="91" t="s">
        <v>656</v>
      </c>
      <c r="D127" s="91"/>
      <c r="E127" s="91"/>
      <c r="F127" s="91"/>
      <c r="G127" s="91"/>
      <c r="H127" s="11" t="s">
        <v>2</v>
      </c>
      <c r="I127" s="1">
        <f>-16.312+70.272</f>
        <v>53.960000000000008</v>
      </c>
      <c r="J127" s="1">
        <f>-11.795+11.995+48.452</f>
        <v>48.652000000000001</v>
      </c>
      <c r="K127" s="72">
        <f>J127/J121*K121</f>
        <v>46.59452136341168</v>
      </c>
      <c r="L127" s="72">
        <f>K127/K121*L121</f>
        <v>51.385107703067568</v>
      </c>
      <c r="M127" s="1" t="s">
        <v>683</v>
      </c>
      <c r="N127" s="72">
        <f>L127/L121*N121</f>
        <v>61.09862515593418</v>
      </c>
      <c r="O127" s="72" t="s">
        <v>683</v>
      </c>
      <c r="P127" s="72">
        <f t="shared" ref="P127:T127" si="20">N127/N121*P121</f>
        <v>66.587906832861989</v>
      </c>
      <c r="Q127" s="72" t="s">
        <v>683</v>
      </c>
      <c r="R127" s="72">
        <f t="shared" si="20"/>
        <v>72.456064276851805</v>
      </c>
      <c r="S127" s="72" t="s">
        <v>683</v>
      </c>
      <c r="T127" s="72">
        <f t="shared" si="20"/>
        <v>74.629746205157304</v>
      </c>
      <c r="U127" s="1" t="s">
        <v>683</v>
      </c>
      <c r="V127" s="1">
        <f>L127+N127+P127+R127+T127</f>
        <v>326.15745017387286</v>
      </c>
      <c r="W127" s="1" t="s">
        <v>683</v>
      </c>
      <c r="X127" s="13"/>
      <c r="Y127" s="28"/>
    </row>
    <row r="128" spans="1:25" s="29" customFormat="1" ht="11.25" x14ac:dyDescent="0.2">
      <c r="A128" s="89" t="s">
        <v>172</v>
      </c>
      <c r="B128" s="89"/>
      <c r="C128" s="91" t="s">
        <v>657</v>
      </c>
      <c r="D128" s="91"/>
      <c r="E128" s="91"/>
      <c r="F128" s="91"/>
      <c r="G128" s="91"/>
      <c r="H128" s="11" t="s">
        <v>2</v>
      </c>
      <c r="I128" s="1" t="s">
        <v>683</v>
      </c>
      <c r="J128" s="1" t="s">
        <v>683</v>
      </c>
      <c r="K128" s="1" t="s">
        <v>683</v>
      </c>
      <c r="L128" s="72" t="s">
        <v>683</v>
      </c>
      <c r="M128" s="1" t="s">
        <v>683</v>
      </c>
      <c r="N128" s="72"/>
      <c r="O128" s="72" t="s">
        <v>683</v>
      </c>
      <c r="P128" s="72" t="s">
        <v>683</v>
      </c>
      <c r="Q128" s="72" t="s">
        <v>683</v>
      </c>
      <c r="R128" s="72" t="s">
        <v>683</v>
      </c>
      <c r="S128" s="72" t="s">
        <v>683</v>
      </c>
      <c r="T128" s="72" t="s">
        <v>683</v>
      </c>
      <c r="U128" s="1" t="s">
        <v>683</v>
      </c>
      <c r="V128" s="1" t="s">
        <v>683</v>
      </c>
      <c r="W128" s="1" t="s">
        <v>683</v>
      </c>
      <c r="X128" s="13"/>
      <c r="Y128" s="28"/>
    </row>
    <row r="129" spans="1:25" s="29" customFormat="1" ht="11.25" x14ac:dyDescent="0.2">
      <c r="A129" s="89" t="s">
        <v>173</v>
      </c>
      <c r="B129" s="89"/>
      <c r="C129" s="91" t="s">
        <v>658</v>
      </c>
      <c r="D129" s="91"/>
      <c r="E129" s="91"/>
      <c r="F129" s="91"/>
      <c r="G129" s="91"/>
      <c r="H129" s="11" t="s">
        <v>2</v>
      </c>
      <c r="I129" s="1">
        <f>-0.735+11.544</f>
        <v>10.809000000000001</v>
      </c>
      <c r="J129" s="1">
        <f>4.822</f>
        <v>4.8220000000000001</v>
      </c>
      <c r="K129" s="72">
        <f>J129/J121*K121</f>
        <v>4.6180790515163013</v>
      </c>
      <c r="L129" s="72">
        <f>K129/K121*L121</f>
        <v>5.0928839378482236</v>
      </c>
      <c r="M129" s="72" t="s">
        <v>683</v>
      </c>
      <c r="N129" s="72">
        <f>L129/L121*N121</f>
        <v>6.0556106738040487</v>
      </c>
      <c r="O129" s="72" t="s">
        <v>683</v>
      </c>
      <c r="P129" s="72">
        <f t="shared" ref="P129" si="21">N129/N121*P121</f>
        <v>6.5996646951422449</v>
      </c>
      <c r="Q129" s="72" t="s">
        <v>683</v>
      </c>
      <c r="R129" s="72">
        <f t="shared" ref="R129" si="22">P129/P121*R121</f>
        <v>7.1812698746809875</v>
      </c>
      <c r="S129" s="72" t="s">
        <v>683</v>
      </c>
      <c r="T129" s="72">
        <f t="shared" ref="T129" si="23">R129/R121*T121</f>
        <v>7.3967079709214119</v>
      </c>
      <c r="U129" s="72" t="s">
        <v>683</v>
      </c>
      <c r="V129" s="1">
        <f>L129+N129+P129+R129+T129</f>
        <v>32.326137152396917</v>
      </c>
      <c r="W129" s="1" t="s">
        <v>683</v>
      </c>
      <c r="X129" s="13"/>
      <c r="Y129" s="28"/>
    </row>
    <row r="130" spans="1:25" s="29" customFormat="1" ht="11.25" x14ac:dyDescent="0.2">
      <c r="A130" s="89" t="s">
        <v>174</v>
      </c>
      <c r="B130" s="89"/>
      <c r="C130" s="91" t="s">
        <v>659</v>
      </c>
      <c r="D130" s="91"/>
      <c r="E130" s="91"/>
      <c r="F130" s="91"/>
      <c r="G130" s="91"/>
      <c r="H130" s="11" t="s">
        <v>2</v>
      </c>
      <c r="I130" s="1" t="s">
        <v>683</v>
      </c>
      <c r="J130" s="1" t="s">
        <v>683</v>
      </c>
      <c r="K130" s="72" t="s">
        <v>683</v>
      </c>
      <c r="L130" s="72" t="s">
        <v>683</v>
      </c>
      <c r="M130" s="72" t="s">
        <v>683</v>
      </c>
      <c r="N130" s="72" t="s">
        <v>683</v>
      </c>
      <c r="O130" s="72" t="s">
        <v>683</v>
      </c>
      <c r="P130" s="72" t="s">
        <v>683</v>
      </c>
      <c r="Q130" s="72" t="s">
        <v>683</v>
      </c>
      <c r="R130" s="72" t="s">
        <v>683</v>
      </c>
      <c r="S130" s="72" t="s">
        <v>683</v>
      </c>
      <c r="T130" s="72" t="s">
        <v>683</v>
      </c>
      <c r="U130" s="72" t="s">
        <v>683</v>
      </c>
      <c r="V130" s="1" t="s">
        <v>683</v>
      </c>
      <c r="W130" s="1" t="s">
        <v>683</v>
      </c>
      <c r="X130" s="13"/>
      <c r="Y130" s="28"/>
    </row>
    <row r="131" spans="1:25" s="29" customFormat="1" ht="11.25" x14ac:dyDescent="0.2">
      <c r="A131" s="89" t="s">
        <v>175</v>
      </c>
      <c r="B131" s="89"/>
      <c r="C131" s="91" t="s">
        <v>660</v>
      </c>
      <c r="D131" s="91"/>
      <c r="E131" s="91"/>
      <c r="F131" s="91"/>
      <c r="G131" s="91"/>
      <c r="H131" s="11" t="s">
        <v>2</v>
      </c>
      <c r="I131" s="1" t="s">
        <v>683</v>
      </c>
      <c r="J131" s="1" t="s">
        <v>683</v>
      </c>
      <c r="K131" s="72" t="s">
        <v>683</v>
      </c>
      <c r="L131" s="72" t="s">
        <v>683</v>
      </c>
      <c r="M131" s="72" t="s">
        <v>683</v>
      </c>
      <c r="N131" s="72" t="s">
        <v>683</v>
      </c>
      <c r="O131" s="72" t="s">
        <v>683</v>
      </c>
      <c r="P131" s="72" t="s">
        <v>683</v>
      </c>
      <c r="Q131" s="72" t="s">
        <v>683</v>
      </c>
      <c r="R131" s="72" t="s">
        <v>683</v>
      </c>
      <c r="S131" s="72" t="s">
        <v>683</v>
      </c>
      <c r="T131" s="72" t="s">
        <v>683</v>
      </c>
      <c r="U131" s="72" t="s">
        <v>683</v>
      </c>
      <c r="V131" s="1" t="s">
        <v>683</v>
      </c>
      <c r="W131" s="1" t="s">
        <v>683</v>
      </c>
      <c r="X131" s="13"/>
      <c r="Y131" s="28"/>
    </row>
    <row r="132" spans="1:25" s="29" customFormat="1" ht="20.25" customHeight="1" x14ac:dyDescent="0.2">
      <c r="A132" s="89" t="s">
        <v>176</v>
      </c>
      <c r="B132" s="89"/>
      <c r="C132" s="91" t="s">
        <v>74</v>
      </c>
      <c r="D132" s="91"/>
      <c r="E132" s="91"/>
      <c r="F132" s="91"/>
      <c r="G132" s="91"/>
      <c r="H132" s="11" t="s">
        <v>2</v>
      </c>
      <c r="I132" s="1" t="s">
        <v>683</v>
      </c>
      <c r="J132" s="1" t="s">
        <v>683</v>
      </c>
      <c r="K132" s="72" t="s">
        <v>683</v>
      </c>
      <c r="L132" s="72" t="s">
        <v>683</v>
      </c>
      <c r="M132" s="72" t="s">
        <v>683</v>
      </c>
      <c r="N132" s="72" t="s">
        <v>683</v>
      </c>
      <c r="O132" s="72" t="s">
        <v>683</v>
      </c>
      <c r="P132" s="72" t="s">
        <v>683</v>
      </c>
      <c r="Q132" s="72" t="s">
        <v>683</v>
      </c>
      <c r="R132" s="72" t="s">
        <v>683</v>
      </c>
      <c r="S132" s="72" t="s">
        <v>683</v>
      </c>
      <c r="T132" s="72" t="s">
        <v>683</v>
      </c>
      <c r="U132" s="72" t="s">
        <v>683</v>
      </c>
      <c r="V132" s="1" t="s">
        <v>683</v>
      </c>
      <c r="W132" s="1" t="s">
        <v>683</v>
      </c>
      <c r="X132" s="13"/>
      <c r="Y132" s="28"/>
    </row>
    <row r="133" spans="1:25" s="29" customFormat="1" ht="11.25" x14ac:dyDescent="0.2">
      <c r="A133" s="89" t="s">
        <v>177</v>
      </c>
      <c r="B133" s="89"/>
      <c r="C133" s="97" t="s">
        <v>75</v>
      </c>
      <c r="D133" s="97"/>
      <c r="E133" s="97"/>
      <c r="F133" s="97"/>
      <c r="G133" s="97"/>
      <c r="H133" s="11" t="s">
        <v>2</v>
      </c>
      <c r="I133" s="1" t="s">
        <v>683</v>
      </c>
      <c r="J133" s="1" t="s">
        <v>683</v>
      </c>
      <c r="K133" s="72" t="s">
        <v>683</v>
      </c>
      <c r="L133" s="72" t="s">
        <v>683</v>
      </c>
      <c r="M133" s="72" t="s">
        <v>683</v>
      </c>
      <c r="N133" s="72" t="s">
        <v>683</v>
      </c>
      <c r="O133" s="72" t="s">
        <v>683</v>
      </c>
      <c r="P133" s="72" t="s">
        <v>683</v>
      </c>
      <c r="Q133" s="72" t="s">
        <v>683</v>
      </c>
      <c r="R133" s="72" t="s">
        <v>683</v>
      </c>
      <c r="S133" s="72" t="s">
        <v>683</v>
      </c>
      <c r="T133" s="72" t="s">
        <v>683</v>
      </c>
      <c r="U133" s="72" t="s">
        <v>683</v>
      </c>
      <c r="V133" s="1" t="s">
        <v>683</v>
      </c>
      <c r="W133" s="1" t="s">
        <v>683</v>
      </c>
      <c r="X133" s="13"/>
      <c r="Y133" s="28"/>
    </row>
    <row r="134" spans="1:25" s="29" customFormat="1" ht="11.25" x14ac:dyDescent="0.2">
      <c r="A134" s="89" t="s">
        <v>178</v>
      </c>
      <c r="B134" s="89"/>
      <c r="C134" s="97" t="s">
        <v>76</v>
      </c>
      <c r="D134" s="97"/>
      <c r="E134" s="97"/>
      <c r="F134" s="97"/>
      <c r="G134" s="97"/>
      <c r="H134" s="11" t="s">
        <v>2</v>
      </c>
      <c r="I134" s="1" t="s">
        <v>683</v>
      </c>
      <c r="J134" s="1" t="s">
        <v>683</v>
      </c>
      <c r="K134" s="72" t="s">
        <v>683</v>
      </c>
      <c r="L134" s="72" t="s">
        <v>683</v>
      </c>
      <c r="M134" s="72" t="s">
        <v>683</v>
      </c>
      <c r="N134" s="72" t="s">
        <v>683</v>
      </c>
      <c r="O134" s="72" t="s">
        <v>683</v>
      </c>
      <c r="P134" s="72" t="s">
        <v>683</v>
      </c>
      <c r="Q134" s="72" t="s">
        <v>683</v>
      </c>
      <c r="R134" s="72" t="s">
        <v>683</v>
      </c>
      <c r="S134" s="72" t="s">
        <v>683</v>
      </c>
      <c r="T134" s="72" t="s">
        <v>683</v>
      </c>
      <c r="U134" s="72" t="s">
        <v>683</v>
      </c>
      <c r="V134" s="1" t="s">
        <v>683</v>
      </c>
      <c r="W134" s="1" t="s">
        <v>683</v>
      </c>
      <c r="X134" s="13"/>
      <c r="Y134" s="28"/>
    </row>
    <row r="135" spans="1:25" s="29" customFormat="1" ht="11.25" x14ac:dyDescent="0.2">
      <c r="A135" s="89" t="s">
        <v>179</v>
      </c>
      <c r="B135" s="89"/>
      <c r="C135" s="91" t="s">
        <v>661</v>
      </c>
      <c r="D135" s="91"/>
      <c r="E135" s="91"/>
      <c r="F135" s="91"/>
      <c r="G135" s="91"/>
      <c r="H135" s="11" t="s">
        <v>2</v>
      </c>
      <c r="I135" s="1">
        <v>2.823</v>
      </c>
      <c r="J135" s="1">
        <v>10.029</v>
      </c>
      <c r="K135" s="72">
        <f>J135/J121*K121</f>
        <v>9.6048765673282865</v>
      </c>
      <c r="L135" s="72">
        <f>K135/K121*L121</f>
        <v>10.592395896449574</v>
      </c>
      <c r="M135" s="72" t="s">
        <v>683</v>
      </c>
      <c r="N135" s="72">
        <f>L135/L121*N121</f>
        <v>12.594715770962425</v>
      </c>
      <c r="O135" s="72" t="s">
        <v>683</v>
      </c>
      <c r="P135" s="72">
        <f t="shared" ref="P135:R135" si="24">N135/N121*P121</f>
        <v>13.72626238647482</v>
      </c>
      <c r="Q135" s="72" t="s">
        <v>683</v>
      </c>
      <c r="R135" s="72">
        <f t="shared" si="24"/>
        <v>14.935909492570643</v>
      </c>
      <c r="S135" s="72" t="s">
        <v>683</v>
      </c>
      <c r="T135" s="72">
        <f>R135/R121*T121</f>
        <v>15.383986777347749</v>
      </c>
      <c r="U135" s="72" t="s">
        <v>683</v>
      </c>
      <c r="V135" s="1">
        <f>L135+N135+P135+R135+T135</f>
        <v>67.233270323805215</v>
      </c>
      <c r="W135" s="1" t="s">
        <v>683</v>
      </c>
      <c r="X135" s="13"/>
      <c r="Y135" s="28"/>
    </row>
    <row r="136" spans="1:25" s="14" customFormat="1" ht="11.25" x14ac:dyDescent="0.2">
      <c r="A136" s="90" t="s">
        <v>180</v>
      </c>
      <c r="B136" s="90"/>
      <c r="C136" s="94" t="s">
        <v>181</v>
      </c>
      <c r="D136" s="94"/>
      <c r="E136" s="94"/>
      <c r="F136" s="94"/>
      <c r="G136" s="94"/>
      <c r="H136" s="12" t="s">
        <v>2</v>
      </c>
      <c r="I136" s="2">
        <f>I142+I144+I150</f>
        <v>271.07099999999997</v>
      </c>
      <c r="J136" s="2">
        <f t="shared" ref="J136" si="25">J142+J144+J150</f>
        <v>233.899</v>
      </c>
      <c r="K136" s="2">
        <f>K142+K144+K150</f>
        <v>224.00800000000001</v>
      </c>
      <c r="L136" s="2">
        <f>L142+L144+L150</f>
        <v>247.04600000000002</v>
      </c>
      <c r="M136" s="72" t="s">
        <v>683</v>
      </c>
      <c r="N136" s="2">
        <f t="shared" ref="N136:V136" si="26">N142+N144+N150</f>
        <v>293.74599999999998</v>
      </c>
      <c r="O136" s="72" t="s">
        <v>683</v>
      </c>
      <c r="P136" s="2">
        <f t="shared" si="26"/>
        <v>320.14</v>
      </c>
      <c r="Q136" s="72" t="s">
        <v>683</v>
      </c>
      <c r="R136" s="2">
        <f>R142+R144+R150</f>
        <v>348.35</v>
      </c>
      <c r="S136" s="72" t="s">
        <v>683</v>
      </c>
      <c r="T136" s="2">
        <f>T142+T144+T150</f>
        <v>358.80050000000006</v>
      </c>
      <c r="U136" s="72" t="s">
        <v>683</v>
      </c>
      <c r="V136" s="2">
        <f t="shared" si="26"/>
        <v>1568.0825</v>
      </c>
      <c r="W136" s="1" t="s">
        <v>683</v>
      </c>
      <c r="X136" s="13"/>
      <c r="Y136" s="13"/>
    </row>
    <row r="137" spans="1:25" s="29" customFormat="1" ht="20.25" customHeight="1" x14ac:dyDescent="0.2">
      <c r="A137" s="89" t="s">
        <v>182</v>
      </c>
      <c r="B137" s="89"/>
      <c r="C137" s="91" t="s">
        <v>42</v>
      </c>
      <c r="D137" s="91"/>
      <c r="E137" s="91"/>
      <c r="F137" s="91"/>
      <c r="G137" s="91"/>
      <c r="H137" s="11" t="s">
        <v>2</v>
      </c>
      <c r="I137" s="1" t="s">
        <v>683</v>
      </c>
      <c r="J137" s="1" t="s">
        <v>683</v>
      </c>
      <c r="K137" s="1" t="s">
        <v>683</v>
      </c>
      <c r="L137" s="1" t="s">
        <v>683</v>
      </c>
      <c r="M137" s="1" t="s">
        <v>683</v>
      </c>
      <c r="N137" s="1" t="s">
        <v>683</v>
      </c>
      <c r="O137" s="72" t="s">
        <v>683</v>
      </c>
      <c r="P137" s="1" t="s">
        <v>683</v>
      </c>
      <c r="Q137" s="1" t="s">
        <v>683</v>
      </c>
      <c r="R137" s="1" t="s">
        <v>683</v>
      </c>
      <c r="S137" s="1" t="s">
        <v>683</v>
      </c>
      <c r="T137" s="1" t="s">
        <v>683</v>
      </c>
      <c r="U137" s="1" t="s">
        <v>683</v>
      </c>
      <c r="V137" s="1" t="s">
        <v>683</v>
      </c>
      <c r="W137" s="1" t="s">
        <v>683</v>
      </c>
      <c r="X137" s="13"/>
      <c r="Y137" s="28"/>
    </row>
    <row r="138" spans="1:25" s="29" customFormat="1" ht="21" customHeight="1" x14ac:dyDescent="0.2">
      <c r="A138" s="89" t="s">
        <v>183</v>
      </c>
      <c r="B138" s="89"/>
      <c r="C138" s="97" t="s">
        <v>43</v>
      </c>
      <c r="D138" s="97"/>
      <c r="E138" s="97"/>
      <c r="F138" s="97"/>
      <c r="G138" s="97"/>
      <c r="H138" s="11" t="s">
        <v>2</v>
      </c>
      <c r="I138" s="1" t="s">
        <v>683</v>
      </c>
      <c r="J138" s="1" t="s">
        <v>683</v>
      </c>
      <c r="K138" s="1" t="s">
        <v>683</v>
      </c>
      <c r="L138" s="1" t="s">
        <v>683</v>
      </c>
      <c r="M138" s="1" t="s">
        <v>683</v>
      </c>
      <c r="N138" s="1" t="s">
        <v>683</v>
      </c>
      <c r="O138" s="1" t="s">
        <v>683</v>
      </c>
      <c r="P138" s="1" t="s">
        <v>683</v>
      </c>
      <c r="Q138" s="1" t="s">
        <v>683</v>
      </c>
      <c r="R138" s="1" t="s">
        <v>683</v>
      </c>
      <c r="S138" s="1" t="s">
        <v>683</v>
      </c>
      <c r="T138" s="1" t="s">
        <v>683</v>
      </c>
      <c r="U138" s="1" t="s">
        <v>683</v>
      </c>
      <c r="V138" s="1" t="s">
        <v>683</v>
      </c>
      <c r="W138" s="1" t="s">
        <v>683</v>
      </c>
      <c r="X138" s="13"/>
      <c r="Y138" s="28"/>
    </row>
    <row r="139" spans="1:25" s="29" customFormat="1" ht="21.75" customHeight="1" x14ac:dyDescent="0.2">
      <c r="A139" s="89" t="s">
        <v>184</v>
      </c>
      <c r="B139" s="89"/>
      <c r="C139" s="97" t="s">
        <v>45</v>
      </c>
      <c r="D139" s="97"/>
      <c r="E139" s="97"/>
      <c r="F139" s="97"/>
      <c r="G139" s="97"/>
      <c r="H139" s="11" t="s">
        <v>2</v>
      </c>
      <c r="I139" s="1" t="s">
        <v>683</v>
      </c>
      <c r="J139" s="1" t="s">
        <v>683</v>
      </c>
      <c r="K139" s="1" t="s">
        <v>683</v>
      </c>
      <c r="L139" s="1" t="s">
        <v>683</v>
      </c>
      <c r="M139" s="1" t="s">
        <v>683</v>
      </c>
      <c r="N139" s="1" t="s">
        <v>683</v>
      </c>
      <c r="O139" s="1" t="s">
        <v>683</v>
      </c>
      <c r="P139" s="1" t="s">
        <v>683</v>
      </c>
      <c r="Q139" s="1" t="s">
        <v>683</v>
      </c>
      <c r="R139" s="1" t="s">
        <v>683</v>
      </c>
      <c r="S139" s="1" t="s">
        <v>683</v>
      </c>
      <c r="T139" s="1" t="s">
        <v>683</v>
      </c>
      <c r="U139" s="1" t="s">
        <v>683</v>
      </c>
      <c r="V139" s="1" t="s">
        <v>683</v>
      </c>
      <c r="W139" s="1" t="s">
        <v>683</v>
      </c>
      <c r="X139" s="13"/>
      <c r="Y139" s="28"/>
    </row>
    <row r="140" spans="1:25" s="29" customFormat="1" ht="22.5" customHeight="1" x14ac:dyDescent="0.2">
      <c r="A140" s="89" t="s">
        <v>185</v>
      </c>
      <c r="B140" s="89"/>
      <c r="C140" s="97" t="s">
        <v>46</v>
      </c>
      <c r="D140" s="97"/>
      <c r="E140" s="97"/>
      <c r="F140" s="97"/>
      <c r="G140" s="97"/>
      <c r="H140" s="11" t="s">
        <v>2</v>
      </c>
      <c r="I140" s="1" t="s">
        <v>683</v>
      </c>
      <c r="J140" s="1" t="s">
        <v>683</v>
      </c>
      <c r="K140" s="1" t="s">
        <v>683</v>
      </c>
      <c r="L140" s="1" t="s">
        <v>683</v>
      </c>
      <c r="M140" s="1" t="s">
        <v>683</v>
      </c>
      <c r="N140" s="1" t="s">
        <v>683</v>
      </c>
      <c r="O140" s="1" t="s">
        <v>683</v>
      </c>
      <c r="P140" s="1" t="s">
        <v>683</v>
      </c>
      <c r="Q140" s="1" t="s">
        <v>683</v>
      </c>
      <c r="R140" s="1" t="s">
        <v>683</v>
      </c>
      <c r="S140" s="1" t="s">
        <v>683</v>
      </c>
      <c r="T140" s="1" t="s">
        <v>683</v>
      </c>
      <c r="U140" s="1" t="s">
        <v>683</v>
      </c>
      <c r="V140" s="1" t="s">
        <v>683</v>
      </c>
      <c r="W140" s="1" t="s">
        <v>683</v>
      </c>
      <c r="X140" s="13"/>
      <c r="Y140" s="28"/>
    </row>
    <row r="141" spans="1:25" s="29" customFormat="1" ht="11.25" x14ac:dyDescent="0.2">
      <c r="A141" s="89" t="s">
        <v>186</v>
      </c>
      <c r="B141" s="89"/>
      <c r="C141" s="91" t="s">
        <v>47</v>
      </c>
      <c r="D141" s="91"/>
      <c r="E141" s="91"/>
      <c r="F141" s="91"/>
      <c r="G141" s="91"/>
      <c r="H141" s="11" t="s">
        <v>2</v>
      </c>
      <c r="I141" s="1" t="s">
        <v>683</v>
      </c>
      <c r="J141" s="1" t="s">
        <v>683</v>
      </c>
      <c r="K141" s="1" t="s">
        <v>683</v>
      </c>
      <c r="L141" s="1" t="s">
        <v>683</v>
      </c>
      <c r="M141" s="1" t="s">
        <v>683</v>
      </c>
      <c r="N141" s="1" t="s">
        <v>683</v>
      </c>
      <c r="O141" s="1" t="s">
        <v>683</v>
      </c>
      <c r="P141" s="1" t="s">
        <v>683</v>
      </c>
      <c r="Q141" s="1" t="s">
        <v>683</v>
      </c>
      <c r="R141" s="1" t="s">
        <v>683</v>
      </c>
      <c r="S141" s="72" t="s">
        <v>683</v>
      </c>
      <c r="T141" s="1" t="s">
        <v>683</v>
      </c>
      <c r="U141" s="1" t="s">
        <v>683</v>
      </c>
      <c r="V141" s="1" t="s">
        <v>683</v>
      </c>
      <c r="W141" s="1" t="s">
        <v>683</v>
      </c>
      <c r="X141" s="13"/>
      <c r="Y141" s="28"/>
    </row>
    <row r="142" spans="1:25" s="29" customFormat="1" ht="11.25" x14ac:dyDescent="0.2">
      <c r="A142" s="89" t="s">
        <v>187</v>
      </c>
      <c r="B142" s="89"/>
      <c r="C142" s="91" t="s">
        <v>69</v>
      </c>
      <c r="D142" s="91"/>
      <c r="E142" s="91"/>
      <c r="F142" s="91"/>
      <c r="G142" s="91"/>
      <c r="H142" s="11" t="s">
        <v>2</v>
      </c>
      <c r="I142" s="1">
        <v>204.42699999999999</v>
      </c>
      <c r="J142" s="1">
        <v>174.7</v>
      </c>
      <c r="K142" s="1">
        <v>156.05000000000001</v>
      </c>
      <c r="L142" s="1">
        <v>198.24100000000001</v>
      </c>
      <c r="M142" s="1" t="s">
        <v>683</v>
      </c>
      <c r="N142" s="1">
        <v>243.923</v>
      </c>
      <c r="O142" s="1" t="s">
        <v>683</v>
      </c>
      <c r="P142" s="1">
        <v>273.12599999999998</v>
      </c>
      <c r="Q142" s="1" t="s">
        <v>683</v>
      </c>
      <c r="R142" s="1">
        <v>300.06200000000001</v>
      </c>
      <c r="S142" s="72" t="s">
        <v>683</v>
      </c>
      <c r="T142" s="1">
        <f>R142*1.03</f>
        <v>309.06386000000003</v>
      </c>
      <c r="U142" s="1" t="s">
        <v>683</v>
      </c>
      <c r="V142" s="1">
        <f>L142+N142+P142+R142+T142</f>
        <v>1324.4158600000001</v>
      </c>
      <c r="W142" s="1" t="s">
        <v>683</v>
      </c>
      <c r="X142" s="13"/>
      <c r="Y142" s="28"/>
    </row>
    <row r="143" spans="1:25" s="29" customFormat="1" ht="11.25" x14ac:dyDescent="0.2">
      <c r="A143" s="89" t="s">
        <v>188</v>
      </c>
      <c r="B143" s="89"/>
      <c r="C143" s="91" t="s">
        <v>70</v>
      </c>
      <c r="D143" s="91"/>
      <c r="E143" s="91"/>
      <c r="F143" s="91"/>
      <c r="G143" s="91"/>
      <c r="H143" s="11" t="s">
        <v>2</v>
      </c>
      <c r="I143" s="1" t="s">
        <v>683</v>
      </c>
      <c r="J143" s="1" t="s">
        <v>683</v>
      </c>
      <c r="K143" s="1" t="s">
        <v>683</v>
      </c>
      <c r="L143" s="1" t="s">
        <v>683</v>
      </c>
      <c r="M143" s="1" t="s">
        <v>683</v>
      </c>
      <c r="N143" s="1" t="s">
        <v>683</v>
      </c>
      <c r="O143" s="1" t="s">
        <v>683</v>
      </c>
      <c r="P143" s="1" t="s">
        <v>683</v>
      </c>
      <c r="Q143" s="1" t="s">
        <v>683</v>
      </c>
      <c r="R143" s="1" t="s">
        <v>683</v>
      </c>
      <c r="S143" s="72" t="s">
        <v>683</v>
      </c>
      <c r="T143" s="1" t="s">
        <v>683</v>
      </c>
      <c r="U143" s="1" t="s">
        <v>683</v>
      </c>
      <c r="V143" s="1" t="s">
        <v>683</v>
      </c>
      <c r="W143" s="1" t="s">
        <v>683</v>
      </c>
      <c r="X143" s="13"/>
      <c r="Y143" s="28"/>
    </row>
    <row r="144" spans="1:25" s="29" customFormat="1" ht="11.25" x14ac:dyDescent="0.2">
      <c r="A144" s="89" t="s">
        <v>189</v>
      </c>
      <c r="B144" s="89"/>
      <c r="C144" s="91" t="s">
        <v>71</v>
      </c>
      <c r="D144" s="91"/>
      <c r="E144" s="91"/>
      <c r="F144" s="91"/>
      <c r="G144" s="91"/>
      <c r="H144" s="11" t="s">
        <v>2</v>
      </c>
      <c r="I144" s="1">
        <v>32.957000000000001</v>
      </c>
      <c r="J144" s="1">
        <v>20.692</v>
      </c>
      <c r="K144" s="1">
        <v>47.313000000000002</v>
      </c>
      <c r="L144" s="1">
        <v>13.787000000000001</v>
      </c>
      <c r="M144" s="1" t="s">
        <v>683</v>
      </c>
      <c r="N144" s="1">
        <v>11.287000000000001</v>
      </c>
      <c r="O144" s="1" t="s">
        <v>683</v>
      </c>
      <c r="P144" s="1">
        <v>9.9429999999999996</v>
      </c>
      <c r="Q144" s="1" t="s">
        <v>683</v>
      </c>
      <c r="R144" s="1">
        <v>8.8659999999999997</v>
      </c>
      <c r="S144" s="72" t="s">
        <v>683</v>
      </c>
      <c r="T144" s="1">
        <f>R144*1.03</f>
        <v>9.1319800000000004</v>
      </c>
      <c r="U144" s="1" t="s">
        <v>683</v>
      </c>
      <c r="V144" s="1">
        <f>L144+N144+P144+R144+T144</f>
        <v>53.014980000000001</v>
      </c>
      <c r="W144" s="1" t="s">
        <v>683</v>
      </c>
      <c r="X144" s="13"/>
      <c r="Y144" s="28"/>
    </row>
    <row r="145" spans="1:25" s="29" customFormat="1" ht="11.25" x14ac:dyDescent="0.2">
      <c r="A145" s="89" t="s">
        <v>190</v>
      </c>
      <c r="B145" s="89"/>
      <c r="C145" s="91" t="s">
        <v>72</v>
      </c>
      <c r="D145" s="91"/>
      <c r="E145" s="91"/>
      <c r="F145" s="91"/>
      <c r="G145" s="91"/>
      <c r="H145" s="11" t="s">
        <v>2</v>
      </c>
      <c r="I145" s="1" t="s">
        <v>683</v>
      </c>
      <c r="J145" s="1" t="s">
        <v>683</v>
      </c>
      <c r="K145" s="1" t="s">
        <v>683</v>
      </c>
      <c r="L145" s="1" t="s">
        <v>683</v>
      </c>
      <c r="M145" s="1" t="s">
        <v>683</v>
      </c>
      <c r="N145" s="1" t="s">
        <v>683</v>
      </c>
      <c r="O145" s="1" t="s">
        <v>683</v>
      </c>
      <c r="P145" s="1" t="s">
        <v>683</v>
      </c>
      <c r="Q145" s="1" t="s">
        <v>683</v>
      </c>
      <c r="R145" s="1" t="s">
        <v>683</v>
      </c>
      <c r="S145" s="72" t="s">
        <v>683</v>
      </c>
      <c r="T145" s="1" t="s">
        <v>683</v>
      </c>
      <c r="U145" s="1" t="s">
        <v>683</v>
      </c>
      <c r="V145" s="1" t="s">
        <v>683</v>
      </c>
      <c r="W145" s="1" t="s">
        <v>683</v>
      </c>
      <c r="X145" s="13"/>
      <c r="Y145" s="28"/>
    </row>
    <row r="146" spans="1:25" s="29" customFormat="1" ht="11.25" x14ac:dyDescent="0.2">
      <c r="A146" s="89" t="s">
        <v>191</v>
      </c>
      <c r="B146" s="89"/>
      <c r="C146" s="91" t="s">
        <v>73</v>
      </c>
      <c r="D146" s="91"/>
      <c r="E146" s="91"/>
      <c r="F146" s="91"/>
      <c r="G146" s="91"/>
      <c r="H146" s="11" t="s">
        <v>2</v>
      </c>
      <c r="I146" s="1" t="s">
        <v>683</v>
      </c>
      <c r="J146" s="1" t="s">
        <v>683</v>
      </c>
      <c r="K146" s="1" t="s">
        <v>683</v>
      </c>
      <c r="L146" s="1" t="s">
        <v>683</v>
      </c>
      <c r="M146" s="1" t="s">
        <v>683</v>
      </c>
      <c r="N146" s="1" t="s">
        <v>683</v>
      </c>
      <c r="O146" s="1" t="s">
        <v>683</v>
      </c>
      <c r="P146" s="1" t="s">
        <v>683</v>
      </c>
      <c r="Q146" s="1" t="s">
        <v>683</v>
      </c>
      <c r="R146" s="1" t="s">
        <v>683</v>
      </c>
      <c r="S146" s="72" t="s">
        <v>683</v>
      </c>
      <c r="T146" s="1" t="s">
        <v>683</v>
      </c>
      <c r="U146" s="1" t="s">
        <v>683</v>
      </c>
      <c r="V146" s="1" t="s">
        <v>683</v>
      </c>
      <c r="W146" s="1" t="s">
        <v>683</v>
      </c>
      <c r="X146" s="13"/>
      <c r="Y146" s="28"/>
    </row>
    <row r="147" spans="1:25" s="29" customFormat="1" ht="11.25" x14ac:dyDescent="0.2">
      <c r="A147" s="89" t="s">
        <v>192</v>
      </c>
      <c r="B147" s="89"/>
      <c r="C147" s="91" t="s">
        <v>74</v>
      </c>
      <c r="D147" s="91"/>
      <c r="E147" s="91"/>
      <c r="F147" s="91"/>
      <c r="G147" s="91"/>
      <c r="H147" s="11" t="s">
        <v>2</v>
      </c>
      <c r="I147" s="1" t="s">
        <v>683</v>
      </c>
      <c r="J147" s="1" t="s">
        <v>683</v>
      </c>
      <c r="K147" s="1" t="s">
        <v>683</v>
      </c>
      <c r="L147" s="1" t="s">
        <v>683</v>
      </c>
      <c r="M147" s="1" t="s">
        <v>683</v>
      </c>
      <c r="N147" s="1" t="s">
        <v>683</v>
      </c>
      <c r="O147" s="1" t="s">
        <v>683</v>
      </c>
      <c r="P147" s="1" t="s">
        <v>683</v>
      </c>
      <c r="Q147" s="1" t="s">
        <v>683</v>
      </c>
      <c r="R147" s="1" t="s">
        <v>683</v>
      </c>
      <c r="S147" s="72" t="s">
        <v>683</v>
      </c>
      <c r="T147" s="1" t="s">
        <v>683</v>
      </c>
      <c r="U147" s="1" t="s">
        <v>683</v>
      </c>
      <c r="V147" s="1" t="s">
        <v>683</v>
      </c>
      <c r="W147" s="1" t="s">
        <v>683</v>
      </c>
      <c r="X147" s="13"/>
      <c r="Y147" s="28"/>
    </row>
    <row r="148" spans="1:25" s="29" customFormat="1" ht="9" customHeight="1" x14ac:dyDescent="0.2">
      <c r="A148" s="89" t="s">
        <v>193</v>
      </c>
      <c r="B148" s="89"/>
      <c r="C148" s="97" t="s">
        <v>75</v>
      </c>
      <c r="D148" s="97"/>
      <c r="E148" s="97"/>
      <c r="F148" s="97"/>
      <c r="G148" s="97"/>
      <c r="H148" s="11" t="s">
        <v>2</v>
      </c>
      <c r="I148" s="1" t="s">
        <v>683</v>
      </c>
      <c r="J148" s="1" t="s">
        <v>683</v>
      </c>
      <c r="K148" s="1" t="s">
        <v>683</v>
      </c>
      <c r="L148" s="1" t="s">
        <v>683</v>
      </c>
      <c r="M148" s="1" t="s">
        <v>683</v>
      </c>
      <c r="N148" s="1" t="s">
        <v>683</v>
      </c>
      <c r="O148" s="1" t="s">
        <v>683</v>
      </c>
      <c r="P148" s="1" t="s">
        <v>683</v>
      </c>
      <c r="Q148" s="1" t="s">
        <v>683</v>
      </c>
      <c r="R148" s="1" t="s">
        <v>683</v>
      </c>
      <c r="S148" s="72" t="s">
        <v>683</v>
      </c>
      <c r="T148" s="1" t="s">
        <v>683</v>
      </c>
      <c r="U148" s="1" t="s">
        <v>683</v>
      </c>
      <c r="V148" s="1" t="s">
        <v>683</v>
      </c>
      <c r="W148" s="1" t="s">
        <v>683</v>
      </c>
      <c r="X148" s="13"/>
      <c r="Y148" s="28"/>
    </row>
    <row r="149" spans="1:25" s="29" customFormat="1" ht="11.25" customHeight="1" x14ac:dyDescent="0.2">
      <c r="A149" s="89" t="s">
        <v>194</v>
      </c>
      <c r="B149" s="89"/>
      <c r="C149" s="97" t="s">
        <v>76</v>
      </c>
      <c r="D149" s="97"/>
      <c r="E149" s="97"/>
      <c r="F149" s="97"/>
      <c r="G149" s="97"/>
      <c r="H149" s="11" t="s">
        <v>2</v>
      </c>
      <c r="I149" s="1" t="s">
        <v>683</v>
      </c>
      <c r="J149" s="1" t="s">
        <v>683</v>
      </c>
      <c r="K149" s="1" t="s">
        <v>683</v>
      </c>
      <c r="L149" s="1" t="s">
        <v>683</v>
      </c>
      <c r="M149" s="1" t="s">
        <v>683</v>
      </c>
      <c r="N149" s="1" t="s">
        <v>683</v>
      </c>
      <c r="O149" s="1" t="s">
        <v>683</v>
      </c>
      <c r="P149" s="1" t="s">
        <v>683</v>
      </c>
      <c r="Q149" s="1" t="s">
        <v>683</v>
      </c>
      <c r="R149" s="1" t="s">
        <v>683</v>
      </c>
      <c r="S149" s="72" t="s">
        <v>683</v>
      </c>
      <c r="T149" s="1" t="s">
        <v>683</v>
      </c>
      <c r="U149" s="1" t="s">
        <v>683</v>
      </c>
      <c r="V149" s="1" t="s">
        <v>683</v>
      </c>
      <c r="W149" s="1" t="s">
        <v>683</v>
      </c>
      <c r="X149" s="13"/>
      <c r="Y149" s="28"/>
    </row>
    <row r="150" spans="1:25" s="29" customFormat="1" ht="11.25" customHeight="1" x14ac:dyDescent="0.2">
      <c r="A150" s="89" t="s">
        <v>195</v>
      </c>
      <c r="B150" s="89"/>
      <c r="C150" s="91" t="s">
        <v>77</v>
      </c>
      <c r="D150" s="91"/>
      <c r="E150" s="91"/>
      <c r="F150" s="91"/>
      <c r="G150" s="91"/>
      <c r="H150" s="11" t="s">
        <v>2</v>
      </c>
      <c r="I150" s="1">
        <v>33.686999999999998</v>
      </c>
      <c r="J150" s="1">
        <v>38.506999999999998</v>
      </c>
      <c r="K150" s="1">
        <v>20.645</v>
      </c>
      <c r="L150" s="1">
        <v>35.018000000000001</v>
      </c>
      <c r="M150" s="1" t="s">
        <v>683</v>
      </c>
      <c r="N150" s="1">
        <v>38.536000000000001</v>
      </c>
      <c r="O150" s="1" t="s">
        <v>683</v>
      </c>
      <c r="P150" s="1">
        <v>37.070999999999998</v>
      </c>
      <c r="Q150" s="1" t="s">
        <v>683</v>
      </c>
      <c r="R150" s="1">
        <v>39.421999999999997</v>
      </c>
      <c r="S150" s="72" t="s">
        <v>683</v>
      </c>
      <c r="T150" s="1">
        <f>R150*1.03</f>
        <v>40.604659999999996</v>
      </c>
      <c r="U150" s="1" t="s">
        <v>683</v>
      </c>
      <c r="V150" s="1">
        <f>L150+N150+P150+R150+T150</f>
        <v>190.65165999999999</v>
      </c>
      <c r="W150" s="1" t="s">
        <v>683</v>
      </c>
      <c r="X150" s="13"/>
      <c r="Y150" s="28"/>
    </row>
    <row r="151" spans="1:25" s="14" customFormat="1" ht="13.5" customHeight="1" x14ac:dyDescent="0.2">
      <c r="A151" s="90" t="s">
        <v>196</v>
      </c>
      <c r="B151" s="90"/>
      <c r="C151" s="94" t="s">
        <v>197</v>
      </c>
      <c r="D151" s="94"/>
      <c r="E151" s="94"/>
      <c r="F151" s="94"/>
      <c r="G151" s="94"/>
      <c r="H151" s="12" t="s">
        <v>2</v>
      </c>
      <c r="I151" s="2">
        <f>I136</f>
        <v>271.07099999999997</v>
      </c>
      <c r="J151" s="2">
        <f>J136</f>
        <v>233.899</v>
      </c>
      <c r="K151" s="2">
        <f>K136</f>
        <v>224.00800000000001</v>
      </c>
      <c r="L151" s="2">
        <f>L136</f>
        <v>247.04600000000002</v>
      </c>
      <c r="M151" s="1" t="s">
        <v>683</v>
      </c>
      <c r="N151" s="2">
        <f>N136</f>
        <v>293.74599999999998</v>
      </c>
      <c r="O151" s="1" t="s">
        <v>683</v>
      </c>
      <c r="P151" s="2">
        <f>P136</f>
        <v>320.14</v>
      </c>
      <c r="Q151" s="1" t="s">
        <v>683</v>
      </c>
      <c r="R151" s="2">
        <f>R136</f>
        <v>348.35</v>
      </c>
      <c r="S151" s="72" t="s">
        <v>683</v>
      </c>
      <c r="T151" s="2">
        <f>T136</f>
        <v>358.80050000000006</v>
      </c>
      <c r="U151" s="1" t="s">
        <v>683</v>
      </c>
      <c r="V151" s="2">
        <f>L151+N151+P151+R151+T151</f>
        <v>1568.0825000000002</v>
      </c>
      <c r="W151" s="1" t="s">
        <v>683</v>
      </c>
      <c r="X151" s="13"/>
      <c r="Y151" s="13"/>
    </row>
    <row r="152" spans="1:25" s="29" customFormat="1" ht="11.25" x14ac:dyDescent="0.2">
      <c r="A152" s="89" t="s">
        <v>198</v>
      </c>
      <c r="B152" s="89"/>
      <c r="C152" s="91" t="s">
        <v>202</v>
      </c>
      <c r="D152" s="91"/>
      <c r="E152" s="91"/>
      <c r="F152" s="91"/>
      <c r="G152" s="91"/>
      <c r="H152" s="11" t="s">
        <v>2</v>
      </c>
      <c r="I152" s="1">
        <v>0</v>
      </c>
      <c r="J152" s="1">
        <v>47.55</v>
      </c>
      <c r="K152" s="1">
        <v>47.247999999999998</v>
      </c>
      <c r="L152" s="1">
        <v>37.234000000000002</v>
      </c>
      <c r="M152" s="1" t="s">
        <v>683</v>
      </c>
      <c r="N152" s="1">
        <v>48.113</v>
      </c>
      <c r="O152" s="1" t="s">
        <v>683</v>
      </c>
      <c r="P152" s="1">
        <v>48.595799999999997</v>
      </c>
      <c r="Q152" s="1" t="s">
        <v>683</v>
      </c>
      <c r="R152" s="1">
        <v>49.186999999999998</v>
      </c>
      <c r="S152" s="72" t="s">
        <v>683</v>
      </c>
      <c r="T152" s="1">
        <f>R152*1.03</f>
        <v>50.662610000000001</v>
      </c>
      <c r="U152" s="1" t="s">
        <v>683</v>
      </c>
      <c r="V152" s="1">
        <f>L152+N152+P152+R152</f>
        <v>183.12979999999999</v>
      </c>
      <c r="W152" s="1" t="s">
        <v>683</v>
      </c>
      <c r="X152" s="13"/>
      <c r="Y152" s="28"/>
    </row>
    <row r="153" spans="1:25" s="29" customFormat="1" ht="11.25" x14ac:dyDescent="0.2">
      <c r="A153" s="89" t="s">
        <v>199</v>
      </c>
      <c r="B153" s="89"/>
      <c r="C153" s="91" t="s">
        <v>203</v>
      </c>
      <c r="D153" s="91"/>
      <c r="E153" s="91"/>
      <c r="F153" s="91"/>
      <c r="G153" s="91"/>
      <c r="H153" s="11" t="s">
        <v>2</v>
      </c>
      <c r="I153" s="1" t="s">
        <v>683</v>
      </c>
      <c r="J153" s="1" t="s">
        <v>683</v>
      </c>
      <c r="K153" s="1" t="s">
        <v>683</v>
      </c>
      <c r="L153" s="1" t="s">
        <v>683</v>
      </c>
      <c r="M153" s="1" t="s">
        <v>683</v>
      </c>
      <c r="N153" s="1" t="s">
        <v>683</v>
      </c>
      <c r="O153" s="1" t="s">
        <v>683</v>
      </c>
      <c r="P153" s="1" t="s">
        <v>683</v>
      </c>
      <c r="Q153" s="1" t="s">
        <v>683</v>
      </c>
      <c r="R153" s="1" t="s">
        <v>683</v>
      </c>
      <c r="S153" s="72" t="s">
        <v>683</v>
      </c>
      <c r="T153" s="1" t="s">
        <v>683</v>
      </c>
      <c r="U153" s="1" t="s">
        <v>683</v>
      </c>
      <c r="V153" s="1" t="s">
        <v>683</v>
      </c>
      <c r="W153" s="1" t="s">
        <v>683</v>
      </c>
      <c r="X153" s="13"/>
      <c r="Y153" s="28"/>
    </row>
    <row r="154" spans="1:25" s="29" customFormat="1" ht="11.25" x14ac:dyDescent="0.2">
      <c r="A154" s="89" t="s">
        <v>200</v>
      </c>
      <c r="B154" s="89"/>
      <c r="C154" s="91" t="s">
        <v>204</v>
      </c>
      <c r="D154" s="91"/>
      <c r="E154" s="91"/>
      <c r="F154" s="91"/>
      <c r="G154" s="91"/>
      <c r="H154" s="11" t="s">
        <v>2</v>
      </c>
      <c r="I154" s="1">
        <v>25</v>
      </c>
      <c r="J154" s="1">
        <v>25</v>
      </c>
      <c r="K154" s="1">
        <v>175.523</v>
      </c>
      <c r="L154" s="1">
        <v>204.886</v>
      </c>
      <c r="M154" s="1" t="s">
        <v>683</v>
      </c>
      <c r="N154" s="1">
        <v>245.559</v>
      </c>
      <c r="O154" s="1" t="s">
        <v>683</v>
      </c>
      <c r="P154" s="1">
        <v>271.50900000000001</v>
      </c>
      <c r="Q154" s="1" t="s">
        <v>683</v>
      </c>
      <c r="R154" s="1">
        <v>299.07600000000002</v>
      </c>
      <c r="S154" s="72" t="s">
        <v>683</v>
      </c>
      <c r="T154" s="1">
        <f>R154*1.03</f>
        <v>308.04828000000003</v>
      </c>
      <c r="U154" s="1" t="s">
        <v>683</v>
      </c>
      <c r="V154" s="1">
        <f>L154+N154+P154+R154</f>
        <v>1021.03</v>
      </c>
      <c r="W154" s="1" t="s">
        <v>683</v>
      </c>
      <c r="X154" s="13"/>
      <c r="Y154" s="28"/>
    </row>
    <row r="155" spans="1:25" s="29" customFormat="1" ht="11.25" x14ac:dyDescent="0.2">
      <c r="A155" s="89" t="s">
        <v>201</v>
      </c>
      <c r="B155" s="89"/>
      <c r="C155" s="91" t="s">
        <v>205</v>
      </c>
      <c r="D155" s="91"/>
      <c r="E155" s="91"/>
      <c r="F155" s="91"/>
      <c r="G155" s="91"/>
      <c r="H155" s="11" t="s">
        <v>2</v>
      </c>
      <c r="I155" s="1">
        <f>I151-I154</f>
        <v>246.07099999999997</v>
      </c>
      <c r="J155" s="72">
        <f>J151-J154-J152</f>
        <v>161.34899999999999</v>
      </c>
      <c r="K155" s="72">
        <f>K151-K154-K152</f>
        <v>1.2370000000000161</v>
      </c>
      <c r="L155" s="72">
        <f>L151-L154-L152</f>
        <v>4.9260000000000232</v>
      </c>
      <c r="M155" s="72" t="s">
        <v>683</v>
      </c>
      <c r="N155" s="72">
        <f>N151-N154-N152</f>
        <v>7.3999999999983856E-2</v>
      </c>
      <c r="O155" s="72" t="s">
        <v>683</v>
      </c>
      <c r="P155" s="72">
        <f t="shared" ref="P155:R155" si="27">P151-P154-P152</f>
        <v>3.5199999999974807E-2</v>
      </c>
      <c r="Q155" s="72" t="s">
        <v>683</v>
      </c>
      <c r="R155" s="72">
        <f t="shared" si="27"/>
        <v>8.7000000000003297E-2</v>
      </c>
      <c r="S155" s="72" t="s">
        <v>683</v>
      </c>
      <c r="T155" s="72">
        <f>T151-T152-T154</f>
        <v>8.961000000005015E-2</v>
      </c>
      <c r="U155" s="72" t="s">
        <v>683</v>
      </c>
      <c r="V155" s="72">
        <f>T155+R155+P155+N155+L155</f>
        <v>5.2118100000000354</v>
      </c>
      <c r="W155" s="1" t="s">
        <v>683</v>
      </c>
      <c r="X155" s="63"/>
      <c r="Y155" s="28"/>
    </row>
    <row r="156" spans="1:25" s="14" customFormat="1" ht="12" customHeight="1" x14ac:dyDescent="0.2">
      <c r="A156" s="90" t="s">
        <v>206</v>
      </c>
      <c r="B156" s="90"/>
      <c r="C156" s="94" t="s">
        <v>103</v>
      </c>
      <c r="D156" s="94"/>
      <c r="E156" s="94"/>
      <c r="F156" s="94"/>
      <c r="G156" s="94"/>
      <c r="H156" s="12" t="s">
        <v>469</v>
      </c>
      <c r="I156" s="2" t="s">
        <v>683</v>
      </c>
      <c r="J156" s="2" t="s">
        <v>683</v>
      </c>
      <c r="K156" s="1" t="s">
        <v>683</v>
      </c>
      <c r="L156" s="1" t="s">
        <v>683</v>
      </c>
      <c r="M156" s="72" t="s">
        <v>683</v>
      </c>
      <c r="N156" s="1" t="s">
        <v>683</v>
      </c>
      <c r="O156" s="72" t="s">
        <v>683</v>
      </c>
      <c r="P156" s="1" t="s">
        <v>683</v>
      </c>
      <c r="Q156" s="72" t="s">
        <v>683</v>
      </c>
      <c r="R156" s="1" t="s">
        <v>683</v>
      </c>
      <c r="S156" s="72" t="s">
        <v>683</v>
      </c>
      <c r="T156" s="1" t="s">
        <v>683</v>
      </c>
      <c r="U156" s="72" t="s">
        <v>683</v>
      </c>
      <c r="V156" s="1" t="s">
        <v>683</v>
      </c>
      <c r="W156" s="1" t="s">
        <v>683</v>
      </c>
      <c r="X156" s="13"/>
      <c r="Y156" s="28"/>
    </row>
    <row r="157" spans="1:25" s="29" customFormat="1" ht="22.5" customHeight="1" x14ac:dyDescent="0.2">
      <c r="A157" s="89" t="s">
        <v>207</v>
      </c>
      <c r="B157" s="89"/>
      <c r="C157" s="91" t="s">
        <v>213</v>
      </c>
      <c r="D157" s="91"/>
      <c r="E157" s="91"/>
      <c r="F157" s="91"/>
      <c r="G157" s="91"/>
      <c r="H157" s="11" t="s">
        <v>2</v>
      </c>
      <c r="I157" s="1">
        <f>I106+I102+I66</f>
        <v>618.44872161585977</v>
      </c>
      <c r="J157" s="1">
        <f>J106+J102+J66</f>
        <v>599.88800000000003</v>
      </c>
      <c r="K157" s="1">
        <f t="shared" ref="K157:T157" si="28">K106+K102+K66</f>
        <v>640.35599999999999</v>
      </c>
      <c r="L157" s="1">
        <f t="shared" si="28"/>
        <v>678.82199999999989</v>
      </c>
      <c r="M157" s="72" t="s">
        <v>683</v>
      </c>
      <c r="N157" s="1">
        <f t="shared" si="28"/>
        <v>739.76299999999969</v>
      </c>
      <c r="O157" s="72" t="s">
        <v>683</v>
      </c>
      <c r="P157" s="1">
        <f t="shared" si="28"/>
        <v>778.08899999999971</v>
      </c>
      <c r="Q157" s="72" t="s">
        <v>683</v>
      </c>
      <c r="R157" s="1">
        <f t="shared" si="28"/>
        <v>817.94400000000019</v>
      </c>
      <c r="S157" s="72" t="s">
        <v>683</v>
      </c>
      <c r="T157" s="1">
        <f t="shared" si="28"/>
        <v>842.48231999999985</v>
      </c>
      <c r="U157" s="72" t="s">
        <v>683</v>
      </c>
      <c r="V157" s="1">
        <f>L157+N157+P157+R157+T157</f>
        <v>3857.1003199999996</v>
      </c>
      <c r="W157" s="1" t="s">
        <v>683</v>
      </c>
      <c r="X157" s="13"/>
      <c r="Y157" s="28"/>
    </row>
    <row r="158" spans="1:25" s="81" customFormat="1" ht="11.25" x14ac:dyDescent="0.2">
      <c r="A158" s="95" t="s">
        <v>208</v>
      </c>
      <c r="B158" s="95"/>
      <c r="C158" s="101" t="s">
        <v>214</v>
      </c>
      <c r="D158" s="101"/>
      <c r="E158" s="101"/>
      <c r="F158" s="101"/>
      <c r="G158" s="101"/>
      <c r="H158" s="43" t="s">
        <v>2</v>
      </c>
      <c r="I158" s="74">
        <v>448.26</v>
      </c>
      <c r="J158" s="74">
        <v>239.18299999999999</v>
      </c>
      <c r="K158" s="74">
        <v>219.63300000000001</v>
      </c>
      <c r="L158" s="74">
        <v>400</v>
      </c>
      <c r="M158" s="74" t="s">
        <v>683</v>
      </c>
      <c r="N158" s="74">
        <v>400</v>
      </c>
      <c r="O158" s="74" t="s">
        <v>683</v>
      </c>
      <c r="P158" s="74">
        <v>355</v>
      </c>
      <c r="Q158" s="74" t="s">
        <v>683</v>
      </c>
      <c r="R158" s="74">
        <v>280</v>
      </c>
      <c r="S158" s="74" t="s">
        <v>683</v>
      </c>
      <c r="T158" s="74">
        <v>240</v>
      </c>
      <c r="U158" s="74" t="s">
        <v>683</v>
      </c>
      <c r="V158" s="74">
        <f t="shared" ref="V158" si="29">L158+N158+P158+R158+T158</f>
        <v>1675</v>
      </c>
      <c r="W158" s="74" t="s">
        <v>683</v>
      </c>
      <c r="X158" s="79"/>
      <c r="Y158" s="80"/>
    </row>
    <row r="159" spans="1:25" s="81" customFormat="1" ht="11.25" x14ac:dyDescent="0.2">
      <c r="A159" s="95" t="s">
        <v>209</v>
      </c>
      <c r="B159" s="95"/>
      <c r="C159" s="102" t="s">
        <v>215</v>
      </c>
      <c r="D159" s="102"/>
      <c r="E159" s="102"/>
      <c r="F159" s="102"/>
      <c r="G159" s="102"/>
      <c r="H159" s="43" t="s">
        <v>2</v>
      </c>
      <c r="I159" s="74">
        <v>448.29</v>
      </c>
      <c r="J159" s="74">
        <v>239.18299999999999</v>
      </c>
      <c r="K159" s="74">
        <v>219.63300000000001</v>
      </c>
      <c r="L159" s="74">
        <v>400</v>
      </c>
      <c r="M159" s="74" t="s">
        <v>683</v>
      </c>
      <c r="N159" s="74">
        <v>400</v>
      </c>
      <c r="O159" s="74" t="s">
        <v>683</v>
      </c>
      <c r="P159" s="74">
        <v>355</v>
      </c>
      <c r="Q159" s="74" t="s">
        <v>683</v>
      </c>
      <c r="R159" s="74">
        <v>280</v>
      </c>
      <c r="S159" s="74" t="s">
        <v>683</v>
      </c>
      <c r="T159" s="74">
        <v>240</v>
      </c>
      <c r="U159" s="74" t="s">
        <v>683</v>
      </c>
      <c r="V159" s="74">
        <f t="shared" ref="V159" si="30">L159+N159+P159+R159+T159</f>
        <v>1675</v>
      </c>
      <c r="W159" s="74" t="s">
        <v>683</v>
      </c>
      <c r="X159" s="79"/>
      <c r="Y159" s="80"/>
    </row>
    <row r="160" spans="1:25" s="81" customFormat="1" ht="11.25" x14ac:dyDescent="0.2">
      <c r="A160" s="95" t="s">
        <v>210</v>
      </c>
      <c r="B160" s="95"/>
      <c r="C160" s="101" t="s">
        <v>216</v>
      </c>
      <c r="D160" s="101"/>
      <c r="E160" s="101"/>
      <c r="F160" s="101"/>
      <c r="G160" s="101"/>
      <c r="H160" s="43" t="s">
        <v>2</v>
      </c>
      <c r="I160" s="74">
        <v>239.18299999999999</v>
      </c>
      <c r="J160" s="74">
        <v>219.63300000000001</v>
      </c>
      <c r="K160" s="74">
        <v>400</v>
      </c>
      <c r="L160" s="74">
        <v>400</v>
      </c>
      <c r="M160" s="74" t="s">
        <v>683</v>
      </c>
      <c r="N160" s="74">
        <v>355</v>
      </c>
      <c r="O160" s="74" t="s">
        <v>683</v>
      </c>
      <c r="P160" s="74">
        <v>280</v>
      </c>
      <c r="Q160" s="74" t="s">
        <v>683</v>
      </c>
      <c r="R160" s="74">
        <v>240</v>
      </c>
      <c r="S160" s="74" t="s">
        <v>683</v>
      </c>
      <c r="T160" s="74">
        <v>200</v>
      </c>
      <c r="U160" s="74" t="s">
        <v>683</v>
      </c>
      <c r="V160" s="74">
        <f t="shared" ref="V160:V161" si="31">L160+N160+P160+R160+T160</f>
        <v>1475</v>
      </c>
      <c r="W160" s="74" t="s">
        <v>683</v>
      </c>
      <c r="X160" s="79"/>
      <c r="Y160" s="80"/>
    </row>
    <row r="161" spans="1:25" s="81" customFormat="1" ht="11.25" x14ac:dyDescent="0.2">
      <c r="A161" s="95" t="s">
        <v>211</v>
      </c>
      <c r="B161" s="95"/>
      <c r="C161" s="102" t="s">
        <v>217</v>
      </c>
      <c r="D161" s="102"/>
      <c r="E161" s="102"/>
      <c r="F161" s="102"/>
      <c r="G161" s="102"/>
      <c r="H161" s="43" t="s">
        <v>2</v>
      </c>
      <c r="I161" s="74">
        <v>239.18299999999999</v>
      </c>
      <c r="J161" s="74">
        <v>219.63300000000001</v>
      </c>
      <c r="K161" s="74">
        <v>400</v>
      </c>
      <c r="L161" s="74">
        <v>400</v>
      </c>
      <c r="M161" s="74" t="s">
        <v>683</v>
      </c>
      <c r="N161" s="74">
        <v>355</v>
      </c>
      <c r="O161" s="74" t="s">
        <v>683</v>
      </c>
      <c r="P161" s="74">
        <v>280</v>
      </c>
      <c r="Q161" s="74" t="s">
        <v>683</v>
      </c>
      <c r="R161" s="74">
        <v>240</v>
      </c>
      <c r="S161" s="74" t="s">
        <v>683</v>
      </c>
      <c r="T161" s="74">
        <v>200</v>
      </c>
      <c r="U161" s="74" t="s">
        <v>683</v>
      </c>
      <c r="V161" s="74">
        <f t="shared" si="31"/>
        <v>1475</v>
      </c>
      <c r="W161" s="74" t="s">
        <v>683</v>
      </c>
      <c r="X161" s="79"/>
      <c r="Y161" s="80"/>
    </row>
    <row r="162" spans="1:25" s="29" customFormat="1" ht="35.25" customHeight="1" x14ac:dyDescent="0.2">
      <c r="A162" s="89" t="s">
        <v>212</v>
      </c>
      <c r="B162" s="89"/>
      <c r="C162" s="91" t="s">
        <v>218</v>
      </c>
      <c r="D162" s="91"/>
      <c r="E162" s="91"/>
      <c r="F162" s="91"/>
      <c r="G162" s="91"/>
      <c r="H162" s="11" t="s">
        <v>469</v>
      </c>
      <c r="I162" s="1">
        <f>I160/I157</f>
        <v>0.38674669643599807</v>
      </c>
      <c r="J162" s="1">
        <f>J160/J157</f>
        <v>0.36612334302403116</v>
      </c>
      <c r="K162" s="1">
        <f t="shared" ref="K162:V162" si="32">K160/K157</f>
        <v>0.6246525370262791</v>
      </c>
      <c r="L162" s="1">
        <f t="shared" si="32"/>
        <v>0.58925609364457854</v>
      </c>
      <c r="M162" s="72" t="s">
        <v>683</v>
      </c>
      <c r="N162" s="1">
        <f t="shared" si="32"/>
        <v>0.47988342212303148</v>
      </c>
      <c r="O162" s="72" t="s">
        <v>683</v>
      </c>
      <c r="P162" s="1">
        <f t="shared" si="32"/>
        <v>0.35985600618952346</v>
      </c>
      <c r="Q162" s="72" t="s">
        <v>683</v>
      </c>
      <c r="R162" s="1">
        <f t="shared" si="32"/>
        <v>0.29341862034564709</v>
      </c>
      <c r="S162" s="72" t="s">
        <v>683</v>
      </c>
      <c r="T162" s="1">
        <f t="shared" si="32"/>
        <v>0.23739370578126795</v>
      </c>
      <c r="U162" s="72" t="s">
        <v>683</v>
      </c>
      <c r="V162" s="1">
        <f t="shared" si="32"/>
        <v>0.38241162469945822</v>
      </c>
      <c r="W162" s="1" t="s">
        <v>683</v>
      </c>
      <c r="X162" s="41"/>
      <c r="Y162" s="28"/>
    </row>
    <row r="163" spans="1:25" s="32" customFormat="1" ht="15" customHeight="1" x14ac:dyDescent="0.2">
      <c r="A163" s="103" t="s">
        <v>219</v>
      </c>
      <c r="B163" s="103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3"/>
      <c r="Y163" s="31"/>
    </row>
    <row r="164" spans="1:25" s="14" customFormat="1" ht="11.25" x14ac:dyDescent="0.2">
      <c r="A164" s="90" t="s">
        <v>220</v>
      </c>
      <c r="B164" s="90"/>
      <c r="C164" s="94" t="s">
        <v>221</v>
      </c>
      <c r="D164" s="94"/>
      <c r="E164" s="94"/>
      <c r="F164" s="94"/>
      <c r="G164" s="94"/>
      <c r="H164" s="12" t="s">
        <v>2</v>
      </c>
      <c r="I164" s="2">
        <v>1754.15</v>
      </c>
      <c r="J164" s="2">
        <f>J170+J172+J181</f>
        <v>1722.8748300000002</v>
      </c>
      <c r="K164" s="2">
        <f t="shared" ref="K164:N164" si="33">K170+K172+K181</f>
        <v>1868.356</v>
      </c>
      <c r="L164" s="2">
        <f t="shared" si="33"/>
        <v>1795.0189999999998</v>
      </c>
      <c r="M164" s="72" t="s">
        <v>683</v>
      </c>
      <c r="N164" s="2">
        <f t="shared" si="33"/>
        <v>1854.5655197659598</v>
      </c>
      <c r="O164" s="72" t="s">
        <v>683</v>
      </c>
      <c r="P164" s="2">
        <f>P170+P172+P181</f>
        <v>1911.9586793589399</v>
      </c>
      <c r="Q164" s="72" t="s">
        <v>683</v>
      </c>
      <c r="R164" s="2">
        <f t="shared" ref="R164" si="34">R170+R172+R181</f>
        <v>1962.7764631365101</v>
      </c>
      <c r="S164" s="72" t="s">
        <v>683</v>
      </c>
      <c r="T164" s="2">
        <f>T170+T172+T181</f>
        <v>2021.6597570306055</v>
      </c>
      <c r="U164" s="1" t="s">
        <v>683</v>
      </c>
      <c r="V164" s="2">
        <f>L164+N164+P164+R164+T164</f>
        <v>9545.9794192920144</v>
      </c>
      <c r="W164" s="1" t="s">
        <v>683</v>
      </c>
      <c r="X164" s="13"/>
      <c r="Y164" s="13"/>
    </row>
    <row r="165" spans="1:25" s="29" customFormat="1" ht="19.5" customHeight="1" x14ac:dyDescent="0.2">
      <c r="A165" s="89" t="s">
        <v>222</v>
      </c>
      <c r="B165" s="89"/>
      <c r="C165" s="91" t="s">
        <v>42</v>
      </c>
      <c r="D165" s="91"/>
      <c r="E165" s="91"/>
      <c r="F165" s="91"/>
      <c r="G165" s="91"/>
      <c r="H165" s="11" t="s">
        <v>2</v>
      </c>
      <c r="I165" s="1">
        <v>0</v>
      </c>
      <c r="J165" s="1">
        <v>0</v>
      </c>
      <c r="K165" s="1">
        <v>0</v>
      </c>
      <c r="L165" s="1">
        <v>0</v>
      </c>
      <c r="M165" s="72" t="s">
        <v>683</v>
      </c>
      <c r="N165" s="1">
        <v>0</v>
      </c>
      <c r="O165" s="72" t="s">
        <v>683</v>
      </c>
      <c r="P165" s="1">
        <v>0</v>
      </c>
      <c r="Q165" s="72" t="s">
        <v>683</v>
      </c>
      <c r="R165" s="1">
        <v>0</v>
      </c>
      <c r="S165" s="72" t="s">
        <v>683</v>
      </c>
      <c r="T165" s="1">
        <v>0</v>
      </c>
      <c r="U165" s="1" t="s">
        <v>683</v>
      </c>
      <c r="V165" s="1">
        <v>0</v>
      </c>
      <c r="W165" s="1" t="s">
        <v>683</v>
      </c>
      <c r="X165" s="13"/>
      <c r="Y165" s="28"/>
    </row>
    <row r="166" spans="1:25" s="29" customFormat="1" ht="20.25" customHeight="1" x14ac:dyDescent="0.2">
      <c r="A166" s="89" t="s">
        <v>223</v>
      </c>
      <c r="B166" s="89"/>
      <c r="C166" s="97" t="s">
        <v>43</v>
      </c>
      <c r="D166" s="97"/>
      <c r="E166" s="97"/>
      <c r="F166" s="97"/>
      <c r="G166" s="97"/>
      <c r="H166" s="11" t="s">
        <v>2</v>
      </c>
      <c r="I166" s="1">
        <v>0</v>
      </c>
      <c r="J166" s="1">
        <v>0</v>
      </c>
      <c r="K166" s="1">
        <v>0</v>
      </c>
      <c r="L166" s="1">
        <v>0</v>
      </c>
      <c r="M166" s="72" t="s">
        <v>683</v>
      </c>
      <c r="N166" s="1">
        <v>0</v>
      </c>
      <c r="O166" s="72" t="s">
        <v>683</v>
      </c>
      <c r="P166" s="1">
        <v>0</v>
      </c>
      <c r="Q166" s="72" t="s">
        <v>683</v>
      </c>
      <c r="R166" s="1">
        <v>0</v>
      </c>
      <c r="S166" s="72" t="s">
        <v>683</v>
      </c>
      <c r="T166" s="1">
        <v>0</v>
      </c>
      <c r="U166" s="1" t="s">
        <v>683</v>
      </c>
      <c r="V166" s="1">
        <v>0</v>
      </c>
      <c r="W166" s="1" t="s">
        <v>683</v>
      </c>
      <c r="X166" s="13"/>
      <c r="Y166" s="28"/>
    </row>
    <row r="167" spans="1:25" s="29" customFormat="1" ht="24" customHeight="1" x14ac:dyDescent="0.2">
      <c r="A167" s="89" t="s">
        <v>224</v>
      </c>
      <c r="B167" s="89"/>
      <c r="C167" s="97" t="s">
        <v>45</v>
      </c>
      <c r="D167" s="97"/>
      <c r="E167" s="97"/>
      <c r="F167" s="97"/>
      <c r="G167" s="97"/>
      <c r="H167" s="11" t="s">
        <v>2</v>
      </c>
      <c r="I167" s="1">
        <v>0</v>
      </c>
      <c r="J167" s="1">
        <v>0</v>
      </c>
      <c r="K167" s="1">
        <v>0</v>
      </c>
      <c r="L167" s="1">
        <v>0</v>
      </c>
      <c r="M167" s="72" t="s">
        <v>683</v>
      </c>
      <c r="N167" s="1">
        <v>0</v>
      </c>
      <c r="O167" s="72" t="s">
        <v>683</v>
      </c>
      <c r="P167" s="1">
        <v>0</v>
      </c>
      <c r="Q167" s="72" t="s">
        <v>683</v>
      </c>
      <c r="R167" s="1">
        <v>0</v>
      </c>
      <c r="S167" s="72" t="s">
        <v>683</v>
      </c>
      <c r="T167" s="1">
        <v>0</v>
      </c>
      <c r="U167" s="1" t="s">
        <v>683</v>
      </c>
      <c r="V167" s="1">
        <v>0</v>
      </c>
      <c r="W167" s="1" t="s">
        <v>683</v>
      </c>
      <c r="X167" s="13"/>
      <c r="Y167" s="28"/>
    </row>
    <row r="168" spans="1:25" s="29" customFormat="1" ht="21.75" customHeight="1" x14ac:dyDescent="0.2">
      <c r="A168" s="89" t="s">
        <v>225</v>
      </c>
      <c r="B168" s="89"/>
      <c r="C168" s="97" t="s">
        <v>46</v>
      </c>
      <c r="D168" s="97"/>
      <c r="E168" s="97"/>
      <c r="F168" s="97"/>
      <c r="G168" s="97"/>
      <c r="H168" s="11" t="s">
        <v>2</v>
      </c>
      <c r="I168" s="1">
        <v>0</v>
      </c>
      <c r="J168" s="1">
        <v>0</v>
      </c>
      <c r="K168" s="1">
        <v>0</v>
      </c>
      <c r="L168" s="1">
        <v>0</v>
      </c>
      <c r="M168" s="72" t="s">
        <v>683</v>
      </c>
      <c r="N168" s="1">
        <v>0</v>
      </c>
      <c r="O168" s="72" t="s">
        <v>683</v>
      </c>
      <c r="P168" s="1">
        <v>0</v>
      </c>
      <c r="Q168" s="72" t="s">
        <v>683</v>
      </c>
      <c r="R168" s="1">
        <v>0</v>
      </c>
      <c r="S168" s="72" t="s">
        <v>683</v>
      </c>
      <c r="T168" s="1">
        <v>0</v>
      </c>
      <c r="U168" s="1" t="s">
        <v>683</v>
      </c>
      <c r="V168" s="1">
        <v>0</v>
      </c>
      <c r="W168" s="1" t="s">
        <v>683</v>
      </c>
      <c r="X168" s="13"/>
      <c r="Y168" s="28"/>
    </row>
    <row r="169" spans="1:25" s="29" customFormat="1" ht="11.25" x14ac:dyDescent="0.2">
      <c r="A169" s="89" t="s">
        <v>226</v>
      </c>
      <c r="B169" s="89"/>
      <c r="C169" s="91" t="s">
        <v>47</v>
      </c>
      <c r="D169" s="91"/>
      <c r="E169" s="91"/>
      <c r="F169" s="91"/>
      <c r="G169" s="91"/>
      <c r="H169" s="11" t="s">
        <v>2</v>
      </c>
      <c r="I169" s="1">
        <v>0</v>
      </c>
      <c r="J169" s="1">
        <v>0</v>
      </c>
      <c r="K169" s="1">
        <v>0</v>
      </c>
      <c r="L169" s="1">
        <v>0</v>
      </c>
      <c r="M169" s="72" t="s">
        <v>683</v>
      </c>
      <c r="N169" s="1">
        <v>0</v>
      </c>
      <c r="O169" s="72" t="s">
        <v>683</v>
      </c>
      <c r="P169" s="1">
        <v>0</v>
      </c>
      <c r="Q169" s="72" t="s">
        <v>683</v>
      </c>
      <c r="R169" s="1">
        <v>0</v>
      </c>
      <c r="S169" s="72" t="s">
        <v>683</v>
      </c>
      <c r="T169" s="1">
        <v>0</v>
      </c>
      <c r="U169" s="1" t="s">
        <v>683</v>
      </c>
      <c r="V169" s="1">
        <v>0</v>
      </c>
      <c r="W169" s="1" t="s">
        <v>683</v>
      </c>
      <c r="X169" s="13"/>
      <c r="Y169" s="28"/>
    </row>
    <row r="170" spans="1:25" s="29" customFormat="1" ht="11.25" x14ac:dyDescent="0.2">
      <c r="A170" s="89" t="s">
        <v>227</v>
      </c>
      <c r="B170" s="89"/>
      <c r="C170" s="91" t="s">
        <v>69</v>
      </c>
      <c r="D170" s="91"/>
      <c r="E170" s="91"/>
      <c r="F170" s="91"/>
      <c r="G170" s="91"/>
      <c r="H170" s="11" t="s">
        <v>2</v>
      </c>
      <c r="I170" s="1">
        <v>1548.14</v>
      </c>
      <c r="J170" s="1">
        <v>1578.59283</v>
      </c>
      <c r="K170" s="1">
        <v>1636.896</v>
      </c>
      <c r="L170" s="1">
        <v>1672.86</v>
      </c>
      <c r="M170" s="72" t="s">
        <v>683</v>
      </c>
      <c r="N170" s="1">
        <v>1723.0453197659599</v>
      </c>
      <c r="O170" s="72" t="s">
        <v>683</v>
      </c>
      <c r="P170" s="1">
        <v>1774.7366793589399</v>
      </c>
      <c r="Q170" s="72" t="s">
        <v>683</v>
      </c>
      <c r="R170" s="1">
        <v>1836.8524631365101</v>
      </c>
      <c r="S170" s="72" t="s">
        <v>683</v>
      </c>
      <c r="T170" s="1">
        <f>R170*1.03</f>
        <v>1891.9580370306055</v>
      </c>
      <c r="U170" s="1" t="s">
        <v>683</v>
      </c>
      <c r="V170" s="1">
        <f>L170+N170+P170+R170+T170</f>
        <v>8899.4524992920142</v>
      </c>
      <c r="W170" s="1" t="s">
        <v>683</v>
      </c>
      <c r="X170" s="13"/>
      <c r="Y170" s="28"/>
    </row>
    <row r="171" spans="1:25" s="29" customFormat="1" ht="11.25" x14ac:dyDescent="0.2">
      <c r="A171" s="89" t="s">
        <v>228</v>
      </c>
      <c r="B171" s="89"/>
      <c r="C171" s="91" t="s">
        <v>70</v>
      </c>
      <c r="D171" s="91"/>
      <c r="E171" s="91"/>
      <c r="F171" s="91"/>
      <c r="G171" s="91"/>
      <c r="H171" s="11" t="s">
        <v>2</v>
      </c>
      <c r="I171" s="1">
        <v>0</v>
      </c>
      <c r="J171" s="1">
        <v>0</v>
      </c>
      <c r="K171" s="1">
        <v>0</v>
      </c>
      <c r="L171" s="1">
        <v>0</v>
      </c>
      <c r="M171" s="72" t="s">
        <v>683</v>
      </c>
      <c r="N171" s="1">
        <v>0</v>
      </c>
      <c r="O171" s="72" t="s">
        <v>683</v>
      </c>
      <c r="P171" s="1">
        <v>0</v>
      </c>
      <c r="Q171" s="72" t="s">
        <v>683</v>
      </c>
      <c r="R171" s="1">
        <v>0</v>
      </c>
      <c r="S171" s="72" t="s">
        <v>683</v>
      </c>
      <c r="T171" s="1">
        <v>0</v>
      </c>
      <c r="U171" s="1" t="s">
        <v>683</v>
      </c>
      <c r="V171" s="1">
        <v>0</v>
      </c>
      <c r="W171" s="1" t="s">
        <v>683</v>
      </c>
      <c r="X171" s="13"/>
      <c r="Y171" s="28"/>
    </row>
    <row r="172" spans="1:25" s="29" customFormat="1" ht="11.25" x14ac:dyDescent="0.2">
      <c r="A172" s="89" t="s">
        <v>229</v>
      </c>
      <c r="B172" s="89"/>
      <c r="C172" s="91" t="s">
        <v>71</v>
      </c>
      <c r="D172" s="91"/>
      <c r="E172" s="91"/>
      <c r="F172" s="91"/>
      <c r="G172" s="91"/>
      <c r="H172" s="11" t="s">
        <v>2</v>
      </c>
      <c r="I172" s="1">
        <v>56.74</v>
      </c>
      <c r="J172" s="1">
        <v>67.195999999999998</v>
      </c>
      <c r="K172" s="1">
        <v>69.736999999999995</v>
      </c>
      <c r="L172" s="1">
        <v>19.09</v>
      </c>
      <c r="M172" s="72" t="s">
        <v>683</v>
      </c>
      <c r="N172" s="1">
        <v>19.7562</v>
      </c>
      <c r="O172" s="72" t="s">
        <v>683</v>
      </c>
      <c r="P172" s="1">
        <v>31.263999999999999</v>
      </c>
      <c r="Q172" s="72" t="s">
        <v>683</v>
      </c>
      <c r="R172" s="1">
        <v>11.999000000000001</v>
      </c>
      <c r="S172" s="72" t="s">
        <v>683</v>
      </c>
      <c r="T172" s="1">
        <f>R172*1.03</f>
        <v>12.358970000000001</v>
      </c>
      <c r="U172" s="1" t="s">
        <v>683</v>
      </c>
      <c r="V172" s="1">
        <f>L172+N172+P172+R172+T172</f>
        <v>94.468169999999986</v>
      </c>
      <c r="W172" s="1" t="s">
        <v>683</v>
      </c>
      <c r="X172" s="13"/>
      <c r="Y172" s="28"/>
    </row>
    <row r="173" spans="1:25" s="29" customFormat="1" ht="11.25" x14ac:dyDescent="0.2">
      <c r="A173" s="89" t="s">
        <v>230</v>
      </c>
      <c r="B173" s="89"/>
      <c r="C173" s="91" t="s">
        <v>72</v>
      </c>
      <c r="D173" s="91"/>
      <c r="E173" s="91"/>
      <c r="F173" s="91"/>
      <c r="G173" s="91"/>
      <c r="H173" s="11" t="s">
        <v>2</v>
      </c>
      <c r="I173" s="1">
        <v>0</v>
      </c>
      <c r="J173" s="1">
        <v>0</v>
      </c>
      <c r="K173" s="1">
        <v>0</v>
      </c>
      <c r="L173" s="1">
        <v>0</v>
      </c>
      <c r="M173" s="72" t="s">
        <v>683</v>
      </c>
      <c r="N173" s="1">
        <v>0</v>
      </c>
      <c r="O173" s="72" t="s">
        <v>683</v>
      </c>
      <c r="P173" s="1">
        <v>0</v>
      </c>
      <c r="Q173" s="72" t="s">
        <v>683</v>
      </c>
      <c r="R173" s="1">
        <v>0</v>
      </c>
      <c r="S173" s="72" t="s">
        <v>683</v>
      </c>
      <c r="T173" s="1">
        <v>0</v>
      </c>
      <c r="U173" s="1" t="s">
        <v>683</v>
      </c>
      <c r="V173" s="1">
        <v>0</v>
      </c>
      <c r="W173" s="1" t="s">
        <v>683</v>
      </c>
      <c r="X173" s="13"/>
      <c r="Y173" s="28"/>
    </row>
    <row r="174" spans="1:25" s="29" customFormat="1" ht="11.25" x14ac:dyDescent="0.2">
      <c r="A174" s="89" t="s">
        <v>231</v>
      </c>
      <c r="B174" s="89"/>
      <c r="C174" s="91" t="s">
        <v>73</v>
      </c>
      <c r="D174" s="91"/>
      <c r="E174" s="91"/>
      <c r="F174" s="91"/>
      <c r="G174" s="91"/>
      <c r="H174" s="11" t="s">
        <v>2</v>
      </c>
      <c r="I174" s="1">
        <v>0</v>
      </c>
      <c r="J174" s="1">
        <v>0</v>
      </c>
      <c r="K174" s="1">
        <v>0</v>
      </c>
      <c r="L174" s="1">
        <v>0</v>
      </c>
      <c r="M174" s="72" t="s">
        <v>683</v>
      </c>
      <c r="N174" s="1">
        <v>0</v>
      </c>
      <c r="O174" s="72" t="s">
        <v>683</v>
      </c>
      <c r="P174" s="1">
        <v>0</v>
      </c>
      <c r="Q174" s="72" t="s">
        <v>683</v>
      </c>
      <c r="R174" s="1">
        <v>0</v>
      </c>
      <c r="S174" s="72" t="s">
        <v>683</v>
      </c>
      <c r="T174" s="1">
        <v>0</v>
      </c>
      <c r="U174" s="1" t="s">
        <v>683</v>
      </c>
      <c r="V174" s="1">
        <v>0</v>
      </c>
      <c r="W174" s="1" t="s">
        <v>683</v>
      </c>
      <c r="X174" s="13"/>
      <c r="Y174" s="28"/>
    </row>
    <row r="175" spans="1:25" s="29" customFormat="1" ht="24" customHeight="1" x14ac:dyDescent="0.2">
      <c r="A175" s="89" t="s">
        <v>232</v>
      </c>
      <c r="B175" s="89"/>
      <c r="C175" s="91" t="s">
        <v>74</v>
      </c>
      <c r="D175" s="91"/>
      <c r="E175" s="91"/>
      <c r="F175" s="91"/>
      <c r="G175" s="91"/>
      <c r="H175" s="11" t="s">
        <v>2</v>
      </c>
      <c r="I175" s="1">
        <v>0</v>
      </c>
      <c r="J175" s="1">
        <v>0</v>
      </c>
      <c r="K175" s="1">
        <v>0</v>
      </c>
      <c r="L175" s="1">
        <v>0</v>
      </c>
      <c r="M175" s="72" t="s">
        <v>683</v>
      </c>
      <c r="N175" s="1">
        <v>0</v>
      </c>
      <c r="O175" s="72" t="s">
        <v>683</v>
      </c>
      <c r="P175" s="1">
        <v>0</v>
      </c>
      <c r="Q175" s="72" t="s">
        <v>683</v>
      </c>
      <c r="R175" s="1">
        <v>0</v>
      </c>
      <c r="S175" s="72" t="s">
        <v>683</v>
      </c>
      <c r="T175" s="1">
        <v>0</v>
      </c>
      <c r="U175" s="1" t="s">
        <v>683</v>
      </c>
      <c r="V175" s="1">
        <v>0</v>
      </c>
      <c r="W175" s="1" t="s">
        <v>683</v>
      </c>
      <c r="X175" s="13"/>
      <c r="Y175" s="28"/>
    </row>
    <row r="176" spans="1:25" s="29" customFormat="1" ht="11.25" x14ac:dyDescent="0.2">
      <c r="A176" s="89" t="s">
        <v>233</v>
      </c>
      <c r="B176" s="89"/>
      <c r="C176" s="97" t="s">
        <v>75</v>
      </c>
      <c r="D176" s="97"/>
      <c r="E176" s="97"/>
      <c r="F176" s="97"/>
      <c r="G176" s="97"/>
      <c r="H176" s="11" t="s">
        <v>2</v>
      </c>
      <c r="I176" s="1">
        <v>0</v>
      </c>
      <c r="J176" s="1">
        <v>0</v>
      </c>
      <c r="K176" s="1">
        <v>0</v>
      </c>
      <c r="L176" s="1">
        <v>0</v>
      </c>
      <c r="M176" s="72" t="s">
        <v>683</v>
      </c>
      <c r="N176" s="1">
        <v>0</v>
      </c>
      <c r="O176" s="72" t="s">
        <v>683</v>
      </c>
      <c r="P176" s="1">
        <v>0</v>
      </c>
      <c r="Q176" s="72" t="s">
        <v>683</v>
      </c>
      <c r="R176" s="1">
        <v>0</v>
      </c>
      <c r="S176" s="72" t="s">
        <v>683</v>
      </c>
      <c r="T176" s="1">
        <v>0</v>
      </c>
      <c r="U176" s="1" t="s">
        <v>683</v>
      </c>
      <c r="V176" s="1">
        <v>0</v>
      </c>
      <c r="W176" s="1" t="s">
        <v>683</v>
      </c>
      <c r="X176" s="13"/>
      <c r="Y176" s="28"/>
    </row>
    <row r="177" spans="1:25" s="29" customFormat="1" ht="11.25" x14ac:dyDescent="0.2">
      <c r="A177" s="89" t="s">
        <v>234</v>
      </c>
      <c r="B177" s="89"/>
      <c r="C177" s="97" t="s">
        <v>76</v>
      </c>
      <c r="D177" s="97"/>
      <c r="E177" s="97"/>
      <c r="F177" s="97"/>
      <c r="G177" s="97"/>
      <c r="H177" s="11" t="s">
        <v>2</v>
      </c>
      <c r="I177" s="1">
        <v>0</v>
      </c>
      <c r="J177" s="1">
        <v>0</v>
      </c>
      <c r="K177" s="1">
        <v>0</v>
      </c>
      <c r="L177" s="1">
        <v>0</v>
      </c>
      <c r="M177" s="72" t="s">
        <v>683</v>
      </c>
      <c r="N177" s="1">
        <v>0</v>
      </c>
      <c r="O177" s="72" t="s">
        <v>683</v>
      </c>
      <c r="P177" s="1">
        <v>0</v>
      </c>
      <c r="Q177" s="72" t="s">
        <v>683</v>
      </c>
      <c r="R177" s="1">
        <v>0</v>
      </c>
      <c r="S177" s="72" t="s">
        <v>683</v>
      </c>
      <c r="T177" s="1">
        <v>0</v>
      </c>
      <c r="U177" s="1" t="s">
        <v>683</v>
      </c>
      <c r="V177" s="1">
        <v>0</v>
      </c>
      <c r="W177" s="1" t="s">
        <v>683</v>
      </c>
      <c r="X177" s="13"/>
      <c r="Y177" s="28"/>
    </row>
    <row r="178" spans="1:25" s="29" customFormat="1" ht="33" customHeight="1" x14ac:dyDescent="0.2">
      <c r="A178" s="89" t="s">
        <v>235</v>
      </c>
      <c r="B178" s="89"/>
      <c r="C178" s="91" t="s">
        <v>239</v>
      </c>
      <c r="D178" s="91"/>
      <c r="E178" s="91"/>
      <c r="F178" s="91"/>
      <c r="G178" s="91"/>
      <c r="H178" s="11" t="s">
        <v>2</v>
      </c>
      <c r="I178" s="1">
        <v>0</v>
      </c>
      <c r="J178" s="1">
        <v>0</v>
      </c>
      <c r="K178" s="1">
        <v>0</v>
      </c>
      <c r="L178" s="1">
        <v>0</v>
      </c>
      <c r="M178" s="72" t="s">
        <v>683</v>
      </c>
      <c r="N178" s="1">
        <v>0</v>
      </c>
      <c r="O178" s="72" t="s">
        <v>683</v>
      </c>
      <c r="P178" s="1">
        <v>0</v>
      </c>
      <c r="Q178" s="72" t="s">
        <v>683</v>
      </c>
      <c r="R178" s="1">
        <v>0</v>
      </c>
      <c r="S178" s="72" t="s">
        <v>683</v>
      </c>
      <c r="T178" s="1">
        <v>0</v>
      </c>
      <c r="U178" s="1" t="s">
        <v>683</v>
      </c>
      <c r="V178" s="1">
        <v>0</v>
      </c>
      <c r="W178" s="1" t="s">
        <v>683</v>
      </c>
      <c r="X178" s="13"/>
      <c r="Y178" s="28"/>
    </row>
    <row r="179" spans="1:25" s="29" customFormat="1" ht="11.25" x14ac:dyDescent="0.2">
      <c r="A179" s="89" t="s">
        <v>236</v>
      </c>
      <c r="B179" s="89"/>
      <c r="C179" s="97" t="s">
        <v>240</v>
      </c>
      <c r="D179" s="97"/>
      <c r="E179" s="97"/>
      <c r="F179" s="97"/>
      <c r="G179" s="97"/>
      <c r="H179" s="11" t="s">
        <v>2</v>
      </c>
      <c r="I179" s="1">
        <v>0</v>
      </c>
      <c r="J179" s="1">
        <v>0</v>
      </c>
      <c r="K179" s="1">
        <v>0</v>
      </c>
      <c r="L179" s="1">
        <v>0</v>
      </c>
      <c r="M179" s="72" t="s">
        <v>683</v>
      </c>
      <c r="N179" s="1">
        <v>0</v>
      </c>
      <c r="O179" s="72" t="s">
        <v>683</v>
      </c>
      <c r="P179" s="1">
        <v>0</v>
      </c>
      <c r="Q179" s="72" t="s">
        <v>683</v>
      </c>
      <c r="R179" s="1">
        <v>0</v>
      </c>
      <c r="S179" s="72" t="s">
        <v>683</v>
      </c>
      <c r="T179" s="1">
        <v>0</v>
      </c>
      <c r="U179" s="1" t="s">
        <v>683</v>
      </c>
      <c r="V179" s="1">
        <v>0</v>
      </c>
      <c r="W179" s="1" t="s">
        <v>683</v>
      </c>
      <c r="X179" s="13"/>
      <c r="Y179" s="28"/>
    </row>
    <row r="180" spans="1:25" s="29" customFormat="1" ht="22.5" customHeight="1" x14ac:dyDescent="0.2">
      <c r="A180" s="89" t="s">
        <v>237</v>
      </c>
      <c r="B180" s="89"/>
      <c r="C180" s="97" t="s">
        <v>241</v>
      </c>
      <c r="D180" s="97"/>
      <c r="E180" s="97"/>
      <c r="F180" s="97"/>
      <c r="G180" s="97"/>
      <c r="H180" s="11" t="s">
        <v>2</v>
      </c>
      <c r="I180" s="1">
        <v>0</v>
      </c>
      <c r="J180" s="1">
        <v>0</v>
      </c>
      <c r="K180" s="1">
        <v>0</v>
      </c>
      <c r="L180" s="1">
        <v>0</v>
      </c>
      <c r="M180" s="72" t="s">
        <v>683</v>
      </c>
      <c r="N180" s="1">
        <v>0</v>
      </c>
      <c r="O180" s="72" t="s">
        <v>683</v>
      </c>
      <c r="P180" s="1">
        <v>0</v>
      </c>
      <c r="Q180" s="72" t="s">
        <v>683</v>
      </c>
      <c r="R180" s="1">
        <v>0</v>
      </c>
      <c r="S180" s="72" t="s">
        <v>683</v>
      </c>
      <c r="T180" s="1">
        <v>0</v>
      </c>
      <c r="U180" s="1" t="s">
        <v>683</v>
      </c>
      <c r="V180" s="1">
        <v>0</v>
      </c>
      <c r="W180" s="1" t="s">
        <v>683</v>
      </c>
      <c r="X180" s="13"/>
      <c r="Y180" s="28"/>
    </row>
    <row r="181" spans="1:25" s="29" customFormat="1" ht="11.25" x14ac:dyDescent="0.2">
      <c r="A181" s="89" t="s">
        <v>238</v>
      </c>
      <c r="B181" s="89"/>
      <c r="C181" s="91" t="s">
        <v>77</v>
      </c>
      <c r="D181" s="91"/>
      <c r="E181" s="91"/>
      <c r="F181" s="91"/>
      <c r="G181" s="91"/>
      <c r="H181" s="11" t="s">
        <v>2</v>
      </c>
      <c r="I181" s="1">
        <v>149.26999999999998</v>
      </c>
      <c r="J181" s="1">
        <v>77.086000000000197</v>
      </c>
      <c r="K181" s="1">
        <v>161.72300000000001</v>
      </c>
      <c r="L181" s="1">
        <v>103.069</v>
      </c>
      <c r="M181" s="72" t="s">
        <v>683</v>
      </c>
      <c r="N181" s="1">
        <v>111.764</v>
      </c>
      <c r="O181" s="72" t="s">
        <v>683</v>
      </c>
      <c r="P181" s="1">
        <v>105.958</v>
      </c>
      <c r="Q181" s="72" t="s">
        <v>683</v>
      </c>
      <c r="R181" s="1">
        <v>113.925</v>
      </c>
      <c r="S181" s="72" t="s">
        <v>683</v>
      </c>
      <c r="T181" s="1">
        <f>R181*1.03</f>
        <v>117.34275</v>
      </c>
      <c r="U181" s="1" t="s">
        <v>683</v>
      </c>
      <c r="V181" s="1">
        <f>L181+N181+P181+R181+T181</f>
        <v>552.05875000000003</v>
      </c>
      <c r="W181" s="1" t="s">
        <v>683</v>
      </c>
      <c r="X181" s="13"/>
      <c r="Y181" s="28"/>
    </row>
    <row r="182" spans="1:25" s="14" customFormat="1" ht="11.25" x14ac:dyDescent="0.2">
      <c r="A182" s="90" t="s">
        <v>242</v>
      </c>
      <c r="B182" s="90"/>
      <c r="C182" s="94" t="s">
        <v>243</v>
      </c>
      <c r="D182" s="94"/>
      <c r="E182" s="94"/>
      <c r="F182" s="94"/>
      <c r="G182" s="94"/>
      <c r="H182" s="12" t="s">
        <v>2</v>
      </c>
      <c r="I182" s="2">
        <f>I183+I184+I190+I191+I192+I193+I195+I196+I197+I198+I199</f>
        <v>1162.1199999999997</v>
      </c>
      <c r="J182" s="2">
        <f>J183+J184+J190+J191+J192+J193+J195+J196+J197+J198+J199</f>
        <v>1246.5674300000003</v>
      </c>
      <c r="K182" s="2">
        <f>K183+K184+K190+K191+K192+K193+K195+K196+K197+K198+K199</f>
        <v>1165.116</v>
      </c>
      <c r="L182" s="2">
        <f>L183+L184+L190+L191+L192+L193+L195+L196+L197+L198+L199</f>
        <v>1188.6879999999996</v>
      </c>
      <c r="M182" s="72" t="s">
        <v>683</v>
      </c>
      <c r="N182" s="2">
        <f t="shared" ref="N182" si="35">N183+N184+N190+N191+N192+N193+N195+N196+N197+N198+N199</f>
        <v>1158.9791435000002</v>
      </c>
      <c r="O182" s="72" t="s">
        <v>683</v>
      </c>
      <c r="P182" s="2">
        <f t="shared" ref="P182" si="36">P183+P184+P190+P191+P192+P193+P195+P196+P197+P198+P199</f>
        <v>1158.182178773</v>
      </c>
      <c r="Q182" s="72" t="s">
        <v>683</v>
      </c>
      <c r="R182" s="2">
        <f t="shared" ref="R182" si="37">R183+R184+R190+R191+R192+R193+R195+R196+R197+R198+R199</f>
        <v>1152.2967740391498</v>
      </c>
      <c r="S182" s="72" t="s">
        <v>683</v>
      </c>
      <c r="T182" s="2">
        <f t="shared" ref="T182" si="38">T183+T184+T190+T191+T192+T193+T195+T196+T197+T198+T199</f>
        <v>1186.8656772603244</v>
      </c>
      <c r="U182" s="1" t="s">
        <v>683</v>
      </c>
      <c r="V182" s="2">
        <f>L182+N182+P182+R182+T182</f>
        <v>5845.0117735724743</v>
      </c>
      <c r="W182" s="1" t="s">
        <v>683</v>
      </c>
      <c r="X182" s="13"/>
      <c r="Y182" s="13"/>
    </row>
    <row r="183" spans="1:25" s="29" customFormat="1" ht="11.25" x14ac:dyDescent="0.2">
      <c r="A183" s="89" t="s">
        <v>244</v>
      </c>
      <c r="B183" s="89"/>
      <c r="C183" s="91" t="s">
        <v>262</v>
      </c>
      <c r="D183" s="91"/>
      <c r="E183" s="91"/>
      <c r="F183" s="91"/>
      <c r="G183" s="91"/>
      <c r="H183" s="11" t="s">
        <v>2</v>
      </c>
      <c r="I183" s="1">
        <v>5.6230000000000002</v>
      </c>
      <c r="J183" s="1">
        <v>5.173</v>
      </c>
      <c r="K183" s="1">
        <v>5.3360000000000003</v>
      </c>
      <c r="L183" s="1">
        <v>4.6340000000000003</v>
      </c>
      <c r="M183" s="72" t="s">
        <v>683</v>
      </c>
      <c r="N183" s="1">
        <v>4.7729891000000002</v>
      </c>
      <c r="O183" s="72" t="s">
        <v>683</v>
      </c>
      <c r="P183" s="1">
        <v>4.9161787730000004</v>
      </c>
      <c r="Q183" s="72" t="s">
        <v>683</v>
      </c>
      <c r="R183" s="1">
        <v>5.0636641361899999</v>
      </c>
      <c r="S183" s="72" t="s">
        <v>683</v>
      </c>
      <c r="T183" s="1">
        <f>R183*1.03</f>
        <v>5.2155740602757001</v>
      </c>
      <c r="U183" s="1" t="s">
        <v>683</v>
      </c>
      <c r="V183" s="1">
        <f>L183+N183+P183+R183+T183</f>
        <v>24.602406069465701</v>
      </c>
      <c r="W183" s="1" t="s">
        <v>683</v>
      </c>
      <c r="X183" s="13"/>
      <c r="Y183" s="28"/>
    </row>
    <row r="184" spans="1:25" s="29" customFormat="1" ht="11.25" x14ac:dyDescent="0.2">
      <c r="A184" s="89" t="s">
        <v>245</v>
      </c>
      <c r="B184" s="89"/>
      <c r="C184" s="91" t="s">
        <v>263</v>
      </c>
      <c r="D184" s="91"/>
      <c r="E184" s="91"/>
      <c r="F184" s="91"/>
      <c r="G184" s="91"/>
      <c r="H184" s="11" t="s">
        <v>2</v>
      </c>
      <c r="I184" s="1">
        <v>477.33</v>
      </c>
      <c r="J184" s="1">
        <v>497.45182999999997</v>
      </c>
      <c r="K184" s="1">
        <v>423.077</v>
      </c>
      <c r="L184" s="1">
        <v>476.24099999999999</v>
      </c>
      <c r="M184" s="72" t="s">
        <v>683</v>
      </c>
      <c r="N184" s="1">
        <f>N187</f>
        <v>438.32499999999999</v>
      </c>
      <c r="O184" s="72" t="s">
        <v>683</v>
      </c>
      <c r="P184" s="1">
        <v>421.24599999999998</v>
      </c>
      <c r="Q184" s="72" t="s">
        <v>683</v>
      </c>
      <c r="R184" s="1">
        <v>430.62799999999999</v>
      </c>
      <c r="S184" s="72" t="s">
        <v>683</v>
      </c>
      <c r="T184" s="1">
        <f>R184*1.03</f>
        <v>443.54683999999997</v>
      </c>
      <c r="U184" s="1" t="s">
        <v>683</v>
      </c>
      <c r="V184" s="1">
        <f>L184+N184+P184+R184+T184</f>
        <v>2209.9868399999996</v>
      </c>
      <c r="W184" s="1" t="s">
        <v>683</v>
      </c>
      <c r="X184" s="13"/>
      <c r="Y184" s="28"/>
    </row>
    <row r="185" spans="1:25" s="29" customFormat="1" ht="11.25" x14ac:dyDescent="0.2">
      <c r="A185" s="89" t="s">
        <v>246</v>
      </c>
      <c r="B185" s="89"/>
      <c r="C185" s="97" t="s">
        <v>264</v>
      </c>
      <c r="D185" s="97"/>
      <c r="E185" s="97"/>
      <c r="F185" s="97"/>
      <c r="G185" s="97"/>
      <c r="H185" s="11" t="s">
        <v>2</v>
      </c>
      <c r="I185" s="1">
        <v>0</v>
      </c>
      <c r="J185" s="1">
        <v>0</v>
      </c>
      <c r="K185" s="1">
        <v>0</v>
      </c>
      <c r="L185" s="1">
        <v>0</v>
      </c>
      <c r="M185" s="72" t="s">
        <v>683</v>
      </c>
      <c r="N185" s="1">
        <v>0</v>
      </c>
      <c r="O185" s="72" t="s">
        <v>683</v>
      </c>
      <c r="P185" s="1">
        <v>0</v>
      </c>
      <c r="Q185" s="72" t="s">
        <v>683</v>
      </c>
      <c r="R185" s="1">
        <v>0</v>
      </c>
      <c r="S185" s="72" t="s">
        <v>683</v>
      </c>
      <c r="T185" s="1">
        <v>0</v>
      </c>
      <c r="U185" s="1" t="s">
        <v>683</v>
      </c>
      <c r="V185" s="1">
        <v>0</v>
      </c>
      <c r="W185" s="1" t="s">
        <v>683</v>
      </c>
      <c r="X185" s="13"/>
      <c r="Y185" s="28"/>
    </row>
    <row r="186" spans="1:25" s="29" customFormat="1" ht="11.25" x14ac:dyDescent="0.2">
      <c r="A186" s="89" t="s">
        <v>247</v>
      </c>
      <c r="B186" s="89"/>
      <c r="C186" s="97" t="s">
        <v>265</v>
      </c>
      <c r="D186" s="97"/>
      <c r="E186" s="97"/>
      <c r="F186" s="97"/>
      <c r="G186" s="97"/>
      <c r="H186" s="11" t="s">
        <v>2</v>
      </c>
      <c r="I186" s="1">
        <v>0</v>
      </c>
      <c r="J186" s="1">
        <v>0</v>
      </c>
      <c r="K186" s="1">
        <v>0</v>
      </c>
      <c r="L186" s="1">
        <v>0</v>
      </c>
      <c r="M186" s="72" t="s">
        <v>683</v>
      </c>
      <c r="N186" s="1">
        <v>0</v>
      </c>
      <c r="O186" s="72" t="s">
        <v>683</v>
      </c>
      <c r="P186" s="1">
        <v>0</v>
      </c>
      <c r="Q186" s="72" t="s">
        <v>683</v>
      </c>
      <c r="R186" s="1">
        <v>0</v>
      </c>
      <c r="S186" s="72" t="s">
        <v>683</v>
      </c>
      <c r="T186" s="1">
        <v>0</v>
      </c>
      <c r="U186" s="1" t="s">
        <v>683</v>
      </c>
      <c r="V186" s="1">
        <v>0</v>
      </c>
      <c r="W186" s="1" t="s">
        <v>683</v>
      </c>
      <c r="X186" s="13"/>
      <c r="Y186" s="28"/>
    </row>
    <row r="187" spans="1:25" s="29" customFormat="1" ht="11.25" x14ac:dyDescent="0.2">
      <c r="A187" s="89" t="s">
        <v>248</v>
      </c>
      <c r="B187" s="89"/>
      <c r="C187" s="97" t="s">
        <v>266</v>
      </c>
      <c r="D187" s="97"/>
      <c r="E187" s="97"/>
      <c r="F187" s="97"/>
      <c r="G187" s="97"/>
      <c r="H187" s="11" t="s">
        <v>2</v>
      </c>
      <c r="I187" s="1">
        <v>477.33</v>
      </c>
      <c r="J187" s="1">
        <v>497.45182999999997</v>
      </c>
      <c r="K187" s="1">
        <v>423.08</v>
      </c>
      <c r="L187" s="1">
        <v>476.24</v>
      </c>
      <c r="M187" s="72" t="s">
        <v>683</v>
      </c>
      <c r="N187" s="1">
        <v>438.32499999999999</v>
      </c>
      <c r="O187" s="72" t="s">
        <v>683</v>
      </c>
      <c r="P187" s="1">
        <v>421.24619280483302</v>
      </c>
      <c r="Q187" s="72" t="s">
        <v>683</v>
      </c>
      <c r="R187" s="1">
        <v>430.62799999999999</v>
      </c>
      <c r="S187" s="72" t="s">
        <v>683</v>
      </c>
      <c r="T187" s="1">
        <f>R187*1.03</f>
        <v>443.54683999999997</v>
      </c>
      <c r="U187" s="1" t="s">
        <v>683</v>
      </c>
      <c r="V187" s="1">
        <f>L187+N187+P187+R187+T187</f>
        <v>2209.986032804833</v>
      </c>
      <c r="W187" s="1" t="s">
        <v>683</v>
      </c>
      <c r="X187" s="13"/>
      <c r="Y187" s="28"/>
    </row>
    <row r="188" spans="1:25" s="29" customFormat="1" ht="24" customHeight="1" x14ac:dyDescent="0.2">
      <c r="A188" s="89" t="s">
        <v>249</v>
      </c>
      <c r="B188" s="89"/>
      <c r="C188" s="91" t="s">
        <v>267</v>
      </c>
      <c r="D188" s="91"/>
      <c r="E188" s="91"/>
      <c r="F188" s="91"/>
      <c r="G188" s="91"/>
      <c r="H188" s="11" t="s">
        <v>2</v>
      </c>
      <c r="I188" s="1">
        <v>0</v>
      </c>
      <c r="J188" s="1">
        <v>0</v>
      </c>
      <c r="K188" s="1">
        <v>0</v>
      </c>
      <c r="L188" s="1">
        <v>0</v>
      </c>
      <c r="M188" s="72" t="s">
        <v>683</v>
      </c>
      <c r="N188" s="1">
        <v>0</v>
      </c>
      <c r="O188" s="72" t="s">
        <v>683</v>
      </c>
      <c r="P188" s="1">
        <v>0</v>
      </c>
      <c r="Q188" s="72" t="s">
        <v>683</v>
      </c>
      <c r="R188" s="1">
        <v>0</v>
      </c>
      <c r="S188" s="72" t="s">
        <v>683</v>
      </c>
      <c r="T188" s="1">
        <v>0</v>
      </c>
      <c r="U188" s="1" t="s">
        <v>683</v>
      </c>
      <c r="V188" s="1">
        <v>0</v>
      </c>
      <c r="W188" s="1" t="s">
        <v>683</v>
      </c>
      <c r="X188" s="13"/>
      <c r="Y188" s="28"/>
    </row>
    <row r="189" spans="1:25" s="29" customFormat="1" ht="23.25" customHeight="1" x14ac:dyDescent="0.2">
      <c r="A189" s="89" t="s">
        <v>250</v>
      </c>
      <c r="B189" s="89"/>
      <c r="C189" s="91" t="s">
        <v>268</v>
      </c>
      <c r="D189" s="91"/>
      <c r="E189" s="91"/>
      <c r="F189" s="91"/>
      <c r="G189" s="91"/>
      <c r="H189" s="11" t="s">
        <v>2</v>
      </c>
      <c r="I189" s="1">
        <v>0</v>
      </c>
      <c r="J189" s="1">
        <v>0</v>
      </c>
      <c r="K189" s="1">
        <v>0</v>
      </c>
      <c r="L189" s="1">
        <v>0</v>
      </c>
      <c r="M189" s="72" t="s">
        <v>683</v>
      </c>
      <c r="N189" s="1">
        <v>0</v>
      </c>
      <c r="O189" s="72" t="s">
        <v>683</v>
      </c>
      <c r="P189" s="1">
        <v>0</v>
      </c>
      <c r="Q189" s="72" t="s">
        <v>683</v>
      </c>
      <c r="R189" s="1">
        <v>0</v>
      </c>
      <c r="S189" s="72" t="s">
        <v>683</v>
      </c>
      <c r="T189" s="1">
        <v>0</v>
      </c>
      <c r="U189" s="1" t="s">
        <v>683</v>
      </c>
      <c r="V189" s="1">
        <v>0</v>
      </c>
      <c r="W189" s="1" t="s">
        <v>683</v>
      </c>
      <c r="X189" s="13"/>
      <c r="Y189" s="28"/>
    </row>
    <row r="190" spans="1:25" s="29" customFormat="1" ht="11.25" x14ac:dyDescent="0.2">
      <c r="A190" s="89" t="s">
        <v>251</v>
      </c>
      <c r="B190" s="89"/>
      <c r="C190" s="91" t="s">
        <v>269</v>
      </c>
      <c r="D190" s="91"/>
      <c r="E190" s="91"/>
      <c r="F190" s="91"/>
      <c r="G190" s="91"/>
      <c r="H190" s="11" t="s">
        <v>2</v>
      </c>
      <c r="I190" s="1">
        <v>0</v>
      </c>
      <c r="J190" s="1">
        <v>3.218</v>
      </c>
      <c r="K190" s="1">
        <v>0</v>
      </c>
      <c r="L190" s="1">
        <v>0</v>
      </c>
      <c r="M190" s="72" t="s">
        <v>683</v>
      </c>
      <c r="N190" s="1">
        <v>0</v>
      </c>
      <c r="O190" s="72" t="s">
        <v>683</v>
      </c>
      <c r="P190" s="1">
        <v>0</v>
      </c>
      <c r="Q190" s="72" t="s">
        <v>683</v>
      </c>
      <c r="R190" s="1">
        <v>0</v>
      </c>
      <c r="S190" s="72" t="s">
        <v>683</v>
      </c>
      <c r="T190" s="1">
        <v>0</v>
      </c>
      <c r="U190" s="1" t="s">
        <v>683</v>
      </c>
      <c r="V190" s="1">
        <v>0</v>
      </c>
      <c r="W190" s="1" t="s">
        <v>683</v>
      </c>
      <c r="X190" s="13"/>
      <c r="Y190" s="28"/>
    </row>
    <row r="191" spans="1:25" s="29" customFormat="1" ht="11.25" x14ac:dyDescent="0.2">
      <c r="A191" s="89" t="s">
        <v>252</v>
      </c>
      <c r="B191" s="89"/>
      <c r="C191" s="91" t="s">
        <v>270</v>
      </c>
      <c r="D191" s="91"/>
      <c r="E191" s="91"/>
      <c r="F191" s="91"/>
      <c r="G191" s="91"/>
      <c r="H191" s="11" t="s">
        <v>2</v>
      </c>
      <c r="I191" s="1">
        <v>193.96</v>
      </c>
      <c r="J191" s="1">
        <v>158.06</v>
      </c>
      <c r="K191" s="1">
        <v>151.93199999999999</v>
      </c>
      <c r="L191" s="1">
        <v>163.809</v>
      </c>
      <c r="M191" s="72" t="s">
        <v>683</v>
      </c>
      <c r="N191" s="1">
        <v>168.72300000000001</v>
      </c>
      <c r="O191" s="72" t="s">
        <v>683</v>
      </c>
      <c r="P191" s="1">
        <v>173.785</v>
      </c>
      <c r="Q191" s="72" t="s">
        <v>683</v>
      </c>
      <c r="R191" s="1">
        <v>178.99799999999999</v>
      </c>
      <c r="S191" s="72" t="s">
        <v>683</v>
      </c>
      <c r="T191" s="1">
        <f t="shared" ref="T191:T200" si="39">R191*1.03</f>
        <v>184.36794</v>
      </c>
      <c r="U191" s="1" t="s">
        <v>683</v>
      </c>
      <c r="V191" s="1">
        <f t="shared" ref="V191:V200" si="40">L191+N191+P191+R191+T191</f>
        <v>869.68294000000003</v>
      </c>
      <c r="W191" s="1" t="s">
        <v>683</v>
      </c>
      <c r="X191" s="13"/>
      <c r="Y191" s="28"/>
    </row>
    <row r="192" spans="1:25" s="29" customFormat="1" ht="11.25" x14ac:dyDescent="0.2">
      <c r="A192" s="89" t="s">
        <v>253</v>
      </c>
      <c r="B192" s="89"/>
      <c r="C192" s="91" t="s">
        <v>271</v>
      </c>
      <c r="D192" s="91"/>
      <c r="E192" s="91"/>
      <c r="F192" s="91"/>
      <c r="G192" s="91"/>
      <c r="H192" s="11" t="s">
        <v>2</v>
      </c>
      <c r="I192" s="1">
        <v>58.25</v>
      </c>
      <c r="J192" s="1">
        <v>55.326000000000001</v>
      </c>
      <c r="K192" s="1">
        <v>47.261000000000003</v>
      </c>
      <c r="L192" s="1">
        <v>54.593000000000004</v>
      </c>
      <c r="M192" s="72" t="s">
        <v>683</v>
      </c>
      <c r="N192" s="1">
        <v>56.555999999999997</v>
      </c>
      <c r="O192" s="72" t="s">
        <v>683</v>
      </c>
      <c r="P192" s="1">
        <v>58.597999999999999</v>
      </c>
      <c r="Q192" s="72" t="s">
        <v>683</v>
      </c>
      <c r="R192" s="1">
        <v>60.720999999999997</v>
      </c>
      <c r="S192" s="72" t="s">
        <v>683</v>
      </c>
      <c r="T192" s="1">
        <f t="shared" si="39"/>
        <v>62.542629999999996</v>
      </c>
      <c r="U192" s="1" t="s">
        <v>683</v>
      </c>
      <c r="V192" s="1">
        <f t="shared" si="40"/>
        <v>293.01062999999999</v>
      </c>
      <c r="W192" s="1" t="s">
        <v>683</v>
      </c>
      <c r="X192" s="13"/>
      <c r="Y192" s="28"/>
    </row>
    <row r="193" spans="1:34" s="29" customFormat="1" ht="11.25" x14ac:dyDescent="0.2">
      <c r="A193" s="89" t="s">
        <v>254</v>
      </c>
      <c r="B193" s="89"/>
      <c r="C193" s="91" t="s">
        <v>272</v>
      </c>
      <c r="D193" s="91"/>
      <c r="E193" s="91"/>
      <c r="F193" s="91"/>
      <c r="G193" s="91"/>
      <c r="H193" s="11" t="s">
        <v>2</v>
      </c>
      <c r="I193" s="1">
        <v>273.49</v>
      </c>
      <c r="J193" s="1">
        <v>267.61900000000003</v>
      </c>
      <c r="K193" s="1">
        <v>233.34800000000001</v>
      </c>
      <c r="L193" s="1">
        <v>265.24099999999999</v>
      </c>
      <c r="M193" s="72" t="s">
        <v>683</v>
      </c>
      <c r="N193" s="1">
        <v>271.73599999999999</v>
      </c>
      <c r="O193" s="72" t="s">
        <v>683</v>
      </c>
      <c r="P193" s="1">
        <v>272.11900000000003</v>
      </c>
      <c r="Q193" s="72" t="s">
        <v>683</v>
      </c>
      <c r="R193" s="1">
        <v>272.14800000000002</v>
      </c>
      <c r="S193" s="72" t="s">
        <v>683</v>
      </c>
      <c r="T193" s="1">
        <f t="shared" si="39"/>
        <v>280.31244000000004</v>
      </c>
      <c r="U193" s="1" t="s">
        <v>683</v>
      </c>
      <c r="V193" s="1">
        <f t="shared" si="40"/>
        <v>1361.5564400000003</v>
      </c>
      <c r="W193" s="1" t="s">
        <v>683</v>
      </c>
      <c r="X193" s="13"/>
      <c r="Y193" s="28"/>
    </row>
    <row r="194" spans="1:34" s="29" customFormat="1" ht="11.25" x14ac:dyDescent="0.2">
      <c r="A194" s="89" t="s">
        <v>255</v>
      </c>
      <c r="B194" s="89"/>
      <c r="C194" s="97" t="s">
        <v>273</v>
      </c>
      <c r="D194" s="97"/>
      <c r="E194" s="97"/>
      <c r="F194" s="97"/>
      <c r="G194" s="97"/>
      <c r="H194" s="11" t="s">
        <v>2</v>
      </c>
      <c r="I194" s="1">
        <v>80.88</v>
      </c>
      <c r="J194" s="1">
        <v>61.405000000000001</v>
      </c>
      <c r="K194" s="1">
        <v>60.817</v>
      </c>
      <c r="L194" s="1">
        <v>49.731000000000002</v>
      </c>
      <c r="M194" s="72" t="s">
        <v>683</v>
      </c>
      <c r="N194" s="1">
        <v>49.037999999999997</v>
      </c>
      <c r="O194" s="72" t="s">
        <v>683</v>
      </c>
      <c r="P194" s="1">
        <v>50.368000000000002</v>
      </c>
      <c r="Q194" s="72" t="s">
        <v>683</v>
      </c>
      <c r="R194" s="1">
        <v>51.951000000000001</v>
      </c>
      <c r="S194" s="72" t="s">
        <v>683</v>
      </c>
      <c r="T194" s="1">
        <f>R194*1.03</f>
        <v>53.509530000000005</v>
      </c>
      <c r="U194" s="1" t="s">
        <v>683</v>
      </c>
      <c r="V194" s="1">
        <f t="shared" si="40"/>
        <v>254.59753000000001</v>
      </c>
      <c r="W194" s="1" t="s">
        <v>683</v>
      </c>
      <c r="X194" s="13"/>
      <c r="Y194" s="28"/>
    </row>
    <row r="195" spans="1:34" s="29" customFormat="1" ht="11.25" x14ac:dyDescent="0.2">
      <c r="A195" s="89" t="s">
        <v>256</v>
      </c>
      <c r="B195" s="89"/>
      <c r="C195" s="91" t="s">
        <v>274</v>
      </c>
      <c r="D195" s="91"/>
      <c r="E195" s="91"/>
      <c r="F195" s="91"/>
      <c r="G195" s="91"/>
      <c r="H195" s="11" t="s">
        <v>2</v>
      </c>
      <c r="I195" s="1">
        <v>24.096</v>
      </c>
      <c r="J195" s="1">
        <v>36.558</v>
      </c>
      <c r="K195" s="1">
        <v>49.417000000000002</v>
      </c>
      <c r="L195" s="3">
        <v>25.425000000000001</v>
      </c>
      <c r="M195" s="72" t="s">
        <v>683</v>
      </c>
      <c r="N195" s="3">
        <v>30.798999999999999</v>
      </c>
      <c r="O195" s="72" t="s">
        <v>683</v>
      </c>
      <c r="P195" s="1">
        <v>47.561</v>
      </c>
      <c r="Q195" s="72" t="s">
        <v>683</v>
      </c>
      <c r="R195" s="1">
        <v>31.286000000000001</v>
      </c>
      <c r="S195" s="72" t="s">
        <v>683</v>
      </c>
      <c r="T195" s="1">
        <f t="shared" si="39"/>
        <v>32.224580000000003</v>
      </c>
      <c r="U195" s="1" t="s">
        <v>683</v>
      </c>
      <c r="V195" s="1">
        <f t="shared" si="40"/>
        <v>167.29558</v>
      </c>
      <c r="W195" s="1" t="s">
        <v>683</v>
      </c>
      <c r="X195" s="13"/>
      <c r="Y195" s="28"/>
    </row>
    <row r="196" spans="1:34" s="29" customFormat="1" ht="11.25" x14ac:dyDescent="0.2">
      <c r="A196" s="89" t="s">
        <v>257</v>
      </c>
      <c r="B196" s="89"/>
      <c r="C196" s="91" t="s">
        <v>275</v>
      </c>
      <c r="D196" s="91"/>
      <c r="E196" s="91"/>
      <c r="F196" s="91"/>
      <c r="G196" s="91"/>
      <c r="H196" s="11" t="s">
        <v>2</v>
      </c>
      <c r="I196" s="1">
        <v>4.04</v>
      </c>
      <c r="J196" s="1">
        <v>15.78</v>
      </c>
      <c r="K196" s="1">
        <v>84.867000000000004</v>
      </c>
      <c r="L196" s="1">
        <v>88.94</v>
      </c>
      <c r="M196" s="72" t="s">
        <v>683</v>
      </c>
      <c r="N196" s="1">
        <v>87.353999999999999</v>
      </c>
      <c r="O196" s="72" t="s">
        <v>683</v>
      </c>
      <c r="P196" s="1">
        <v>80.355999999999995</v>
      </c>
      <c r="Q196" s="72" t="s">
        <v>683</v>
      </c>
      <c r="R196" s="1">
        <v>78.629000000000005</v>
      </c>
      <c r="S196" s="72" t="s">
        <v>683</v>
      </c>
      <c r="T196" s="1">
        <f t="shared" si="39"/>
        <v>80.987870000000001</v>
      </c>
      <c r="U196" s="1" t="s">
        <v>683</v>
      </c>
      <c r="V196" s="1">
        <f t="shared" si="40"/>
        <v>416.26686999999998</v>
      </c>
      <c r="W196" s="1" t="s">
        <v>683</v>
      </c>
      <c r="X196" s="13"/>
      <c r="Y196" s="28"/>
    </row>
    <row r="197" spans="1:34" s="29" customFormat="1" ht="11.25" x14ac:dyDescent="0.2">
      <c r="A197" s="89" t="s">
        <v>258</v>
      </c>
      <c r="B197" s="89"/>
      <c r="C197" s="91" t="s">
        <v>276</v>
      </c>
      <c r="D197" s="91"/>
      <c r="E197" s="91"/>
      <c r="F197" s="91"/>
      <c r="G197" s="91"/>
      <c r="H197" s="11" t="s">
        <v>2</v>
      </c>
      <c r="I197" s="1">
        <v>1.829</v>
      </c>
      <c r="J197" s="1">
        <v>0.19800000000000001</v>
      </c>
      <c r="K197" s="1">
        <v>0.58499999999999996</v>
      </c>
      <c r="L197" s="3">
        <v>0.59099999999999997</v>
      </c>
      <c r="M197" s="72" t="s">
        <v>683</v>
      </c>
      <c r="N197" s="3">
        <v>0.59815439999999998</v>
      </c>
      <c r="O197" s="72" t="s">
        <v>683</v>
      </c>
      <c r="P197" s="42">
        <v>0.60499999999999998</v>
      </c>
      <c r="Q197" s="72" t="s">
        <v>683</v>
      </c>
      <c r="R197" s="1">
        <v>0.61210990296000001</v>
      </c>
      <c r="S197" s="72" t="s">
        <v>683</v>
      </c>
      <c r="T197" s="1">
        <f t="shared" si="39"/>
        <v>0.63047320004880003</v>
      </c>
      <c r="U197" s="1" t="s">
        <v>683</v>
      </c>
      <c r="V197" s="1">
        <f t="shared" si="40"/>
        <v>3.0367375030088</v>
      </c>
      <c r="W197" s="1" t="s">
        <v>683</v>
      </c>
      <c r="X197" s="13"/>
      <c r="Y197" s="28"/>
    </row>
    <row r="198" spans="1:34" s="29" customFormat="1" ht="30.75" customHeight="1" x14ac:dyDescent="0.2">
      <c r="A198" s="89" t="s">
        <v>259</v>
      </c>
      <c r="B198" s="89"/>
      <c r="C198" s="91" t="s">
        <v>277</v>
      </c>
      <c r="D198" s="91"/>
      <c r="E198" s="91"/>
      <c r="F198" s="91"/>
      <c r="G198" s="91"/>
      <c r="H198" s="11" t="s">
        <v>2</v>
      </c>
      <c r="I198" s="1">
        <v>22.399000000000001</v>
      </c>
      <c r="J198" s="1">
        <v>13.7316</v>
      </c>
      <c r="K198" s="1">
        <v>45.162999999999997</v>
      </c>
      <c r="L198" s="1">
        <v>44.933999999999997</v>
      </c>
      <c r="M198" s="72" t="s">
        <v>683</v>
      </c>
      <c r="N198" s="1">
        <v>36.905000000000001</v>
      </c>
      <c r="O198" s="72" t="s">
        <v>683</v>
      </c>
      <c r="P198" s="1">
        <v>31.794</v>
      </c>
      <c r="Q198" s="72" t="s">
        <v>683</v>
      </c>
      <c r="R198" s="1">
        <v>25.600999999999999</v>
      </c>
      <c r="S198" s="72" t="s">
        <v>683</v>
      </c>
      <c r="T198" s="1">
        <f t="shared" si="39"/>
        <v>26.369029999999999</v>
      </c>
      <c r="U198" s="1" t="s">
        <v>683</v>
      </c>
      <c r="V198" s="1">
        <f t="shared" si="40"/>
        <v>165.60302999999999</v>
      </c>
      <c r="W198" s="1" t="s">
        <v>683</v>
      </c>
      <c r="X198" s="28"/>
      <c r="Y198" s="28"/>
    </row>
    <row r="199" spans="1:34" s="29" customFormat="1" ht="11.25" x14ac:dyDescent="0.2">
      <c r="A199" s="89" t="s">
        <v>260</v>
      </c>
      <c r="B199" s="89"/>
      <c r="C199" s="91" t="s">
        <v>278</v>
      </c>
      <c r="D199" s="91"/>
      <c r="E199" s="91"/>
      <c r="F199" s="91"/>
      <c r="G199" s="91"/>
      <c r="H199" s="11" t="s">
        <v>2</v>
      </c>
      <c r="I199" s="1">
        <v>101.10299999999987</v>
      </c>
      <c r="J199" s="1">
        <v>193.452</v>
      </c>
      <c r="K199" s="1">
        <v>124.13</v>
      </c>
      <c r="L199" s="3">
        <v>64.28</v>
      </c>
      <c r="M199" s="72" t="s">
        <v>683</v>
      </c>
      <c r="N199" s="3">
        <v>63.21</v>
      </c>
      <c r="O199" s="72" t="s">
        <v>683</v>
      </c>
      <c r="P199" s="1">
        <v>67.201999999999998</v>
      </c>
      <c r="Q199" s="72" t="s">
        <v>683</v>
      </c>
      <c r="R199" s="1">
        <v>68.61</v>
      </c>
      <c r="S199" s="72" t="s">
        <v>683</v>
      </c>
      <c r="T199" s="1">
        <f t="shared" si="39"/>
        <v>70.668300000000002</v>
      </c>
      <c r="U199" s="1" t="s">
        <v>683</v>
      </c>
      <c r="V199" s="1">
        <f t="shared" si="40"/>
        <v>333.97030000000001</v>
      </c>
      <c r="W199" s="1" t="s">
        <v>683</v>
      </c>
      <c r="X199" s="28"/>
      <c r="Y199" s="28"/>
    </row>
    <row r="200" spans="1:34" s="14" customFormat="1" ht="22.5" customHeight="1" x14ac:dyDescent="0.2">
      <c r="A200" s="90" t="s">
        <v>261</v>
      </c>
      <c r="B200" s="90"/>
      <c r="C200" s="94" t="s">
        <v>279</v>
      </c>
      <c r="D200" s="94"/>
      <c r="E200" s="94"/>
      <c r="F200" s="94"/>
      <c r="G200" s="94"/>
      <c r="H200" s="12" t="s">
        <v>2</v>
      </c>
      <c r="I200" s="2">
        <v>0</v>
      </c>
      <c r="J200" s="2">
        <v>0</v>
      </c>
      <c r="K200" s="2">
        <v>0</v>
      </c>
      <c r="L200" s="2">
        <v>0</v>
      </c>
      <c r="M200" s="72" t="s">
        <v>683</v>
      </c>
      <c r="N200" s="2">
        <v>0</v>
      </c>
      <c r="O200" s="72" t="s">
        <v>683</v>
      </c>
      <c r="P200" s="2">
        <v>0</v>
      </c>
      <c r="Q200" s="72" t="s">
        <v>683</v>
      </c>
      <c r="R200" s="2">
        <v>0</v>
      </c>
      <c r="S200" s="72" t="s">
        <v>683</v>
      </c>
      <c r="T200" s="2">
        <f t="shared" si="39"/>
        <v>0</v>
      </c>
      <c r="U200" s="1" t="s">
        <v>683</v>
      </c>
      <c r="V200" s="2">
        <f t="shared" si="40"/>
        <v>0</v>
      </c>
      <c r="W200" s="1" t="s">
        <v>683</v>
      </c>
      <c r="X200" s="13"/>
      <c r="Y200" s="13"/>
    </row>
    <row r="201" spans="1:34" s="29" customFormat="1" ht="22.5" customHeight="1" x14ac:dyDescent="0.2">
      <c r="A201" s="89" t="s">
        <v>280</v>
      </c>
      <c r="B201" s="89"/>
      <c r="C201" s="91" t="s">
        <v>287</v>
      </c>
      <c r="D201" s="91"/>
      <c r="E201" s="91"/>
      <c r="F201" s="91"/>
      <c r="G201" s="91"/>
      <c r="H201" s="11" t="s">
        <v>2</v>
      </c>
      <c r="I201" s="1">
        <v>0</v>
      </c>
      <c r="J201" s="1">
        <v>0</v>
      </c>
      <c r="K201" s="1">
        <v>0</v>
      </c>
      <c r="L201" s="1">
        <v>0</v>
      </c>
      <c r="M201" s="72" t="s">
        <v>683</v>
      </c>
      <c r="N201" s="1">
        <v>0</v>
      </c>
      <c r="O201" s="72" t="s">
        <v>683</v>
      </c>
      <c r="P201" s="1">
        <v>0</v>
      </c>
      <c r="Q201" s="72" t="s">
        <v>683</v>
      </c>
      <c r="R201" s="1">
        <v>0</v>
      </c>
      <c r="S201" s="72" t="s">
        <v>683</v>
      </c>
      <c r="T201" s="1">
        <v>0</v>
      </c>
      <c r="U201" s="1" t="s">
        <v>683</v>
      </c>
      <c r="V201" s="1">
        <v>0</v>
      </c>
      <c r="W201" s="1" t="s">
        <v>683</v>
      </c>
      <c r="X201" s="28"/>
      <c r="Y201" s="28"/>
    </row>
    <row r="202" spans="1:34" s="29" customFormat="1" ht="21" customHeight="1" x14ac:dyDescent="0.2">
      <c r="A202" s="89" t="s">
        <v>281</v>
      </c>
      <c r="B202" s="89"/>
      <c r="C202" s="91" t="s">
        <v>288</v>
      </c>
      <c r="D202" s="91"/>
      <c r="E202" s="91"/>
      <c r="F202" s="91"/>
      <c r="G202" s="91"/>
      <c r="H202" s="11" t="s">
        <v>2</v>
      </c>
      <c r="I202" s="1">
        <v>0</v>
      </c>
      <c r="J202" s="1">
        <v>0</v>
      </c>
      <c r="K202" s="1">
        <v>0</v>
      </c>
      <c r="L202" s="1">
        <v>0</v>
      </c>
      <c r="M202" s="72" t="s">
        <v>683</v>
      </c>
      <c r="N202" s="1">
        <v>0</v>
      </c>
      <c r="O202" s="72" t="s">
        <v>683</v>
      </c>
      <c r="P202" s="1">
        <v>0</v>
      </c>
      <c r="Q202" s="72" t="s">
        <v>683</v>
      </c>
      <c r="R202" s="1">
        <v>0</v>
      </c>
      <c r="S202" s="72" t="s">
        <v>683</v>
      </c>
      <c r="T202" s="1">
        <v>0</v>
      </c>
      <c r="U202" s="1" t="s">
        <v>683</v>
      </c>
      <c r="V202" s="1">
        <v>0</v>
      </c>
      <c r="W202" s="1" t="s">
        <v>683</v>
      </c>
      <c r="X202" s="28"/>
      <c r="Y202" s="28"/>
    </row>
    <row r="203" spans="1:34" s="29" customFormat="1" ht="21" customHeight="1" x14ac:dyDescent="0.2">
      <c r="A203" s="89" t="s">
        <v>282</v>
      </c>
      <c r="B203" s="89"/>
      <c r="C203" s="97" t="s">
        <v>289</v>
      </c>
      <c r="D203" s="97"/>
      <c r="E203" s="97"/>
      <c r="F203" s="97"/>
      <c r="G203" s="97"/>
      <c r="H203" s="11" t="s">
        <v>2</v>
      </c>
      <c r="I203" s="1">
        <v>0</v>
      </c>
      <c r="J203" s="1">
        <v>0</v>
      </c>
      <c r="K203" s="1">
        <v>0</v>
      </c>
      <c r="L203" s="1">
        <v>0</v>
      </c>
      <c r="M203" s="72" t="s">
        <v>683</v>
      </c>
      <c r="N203" s="1">
        <v>0</v>
      </c>
      <c r="O203" s="72" t="s">
        <v>683</v>
      </c>
      <c r="P203" s="1">
        <v>0</v>
      </c>
      <c r="Q203" s="72" t="s">
        <v>683</v>
      </c>
      <c r="R203" s="1">
        <v>0</v>
      </c>
      <c r="S203" s="72" t="s">
        <v>683</v>
      </c>
      <c r="T203" s="1">
        <v>0</v>
      </c>
      <c r="U203" s="1" t="s">
        <v>683</v>
      </c>
      <c r="V203" s="1">
        <v>0</v>
      </c>
      <c r="W203" s="1" t="s">
        <v>683</v>
      </c>
      <c r="X203" s="28"/>
      <c r="Y203" s="28"/>
    </row>
    <row r="204" spans="1:34" s="29" customFormat="1" ht="11.25" x14ac:dyDescent="0.2">
      <c r="A204" s="89" t="s">
        <v>283</v>
      </c>
      <c r="B204" s="89"/>
      <c r="C204" s="99" t="s">
        <v>290</v>
      </c>
      <c r="D204" s="99"/>
      <c r="E204" s="99"/>
      <c r="F204" s="99"/>
      <c r="G204" s="99"/>
      <c r="H204" s="11" t="s">
        <v>2</v>
      </c>
      <c r="I204" s="1">
        <v>0</v>
      </c>
      <c r="J204" s="1">
        <v>0</v>
      </c>
      <c r="K204" s="1">
        <v>0</v>
      </c>
      <c r="L204" s="1">
        <v>0</v>
      </c>
      <c r="M204" s="72" t="s">
        <v>683</v>
      </c>
      <c r="N204" s="1">
        <v>0</v>
      </c>
      <c r="O204" s="72" t="s">
        <v>683</v>
      </c>
      <c r="P204" s="1">
        <v>0</v>
      </c>
      <c r="Q204" s="72" t="s">
        <v>683</v>
      </c>
      <c r="R204" s="1">
        <v>0</v>
      </c>
      <c r="S204" s="72" t="s">
        <v>683</v>
      </c>
      <c r="T204" s="1">
        <v>0</v>
      </c>
      <c r="U204" s="1" t="s">
        <v>683</v>
      </c>
      <c r="V204" s="1">
        <v>0</v>
      </c>
      <c r="W204" s="1" t="s">
        <v>683</v>
      </c>
      <c r="X204" s="28"/>
      <c r="Y204" s="28"/>
    </row>
    <row r="205" spans="1:34" s="29" customFormat="1" ht="11.25" x14ac:dyDescent="0.2">
      <c r="A205" s="89" t="s">
        <v>284</v>
      </c>
      <c r="B205" s="89"/>
      <c r="C205" s="99" t="s">
        <v>291</v>
      </c>
      <c r="D205" s="99"/>
      <c r="E205" s="99"/>
      <c r="F205" s="99"/>
      <c r="G205" s="99"/>
      <c r="H205" s="11" t="s">
        <v>2</v>
      </c>
      <c r="I205" s="1">
        <v>0</v>
      </c>
      <c r="J205" s="1">
        <v>0</v>
      </c>
      <c r="K205" s="1">
        <v>0</v>
      </c>
      <c r="L205" s="1">
        <v>0</v>
      </c>
      <c r="M205" s="72" t="s">
        <v>683</v>
      </c>
      <c r="N205" s="1">
        <v>0</v>
      </c>
      <c r="O205" s="72" t="s">
        <v>683</v>
      </c>
      <c r="P205" s="1">
        <v>0</v>
      </c>
      <c r="Q205" s="72" t="s">
        <v>683</v>
      </c>
      <c r="R205" s="1">
        <v>0</v>
      </c>
      <c r="S205" s="72" t="s">
        <v>683</v>
      </c>
      <c r="T205" s="1">
        <v>0</v>
      </c>
      <c r="U205" s="1" t="s">
        <v>683</v>
      </c>
      <c r="V205" s="1">
        <v>0</v>
      </c>
      <c r="W205" s="1" t="s">
        <v>683</v>
      </c>
      <c r="X205" s="28"/>
      <c r="Y205" s="28"/>
    </row>
    <row r="206" spans="1:34" s="29" customFormat="1" ht="11.25" x14ac:dyDescent="0.2">
      <c r="A206" s="89" t="s">
        <v>285</v>
      </c>
      <c r="B206" s="89"/>
      <c r="C206" s="91" t="s">
        <v>292</v>
      </c>
      <c r="D206" s="91"/>
      <c r="E206" s="91"/>
      <c r="F206" s="91"/>
      <c r="G206" s="91"/>
      <c r="H206" s="11" t="s">
        <v>2</v>
      </c>
      <c r="I206" s="1">
        <v>0</v>
      </c>
      <c r="J206" s="1">
        <v>0</v>
      </c>
      <c r="K206" s="1">
        <v>0</v>
      </c>
      <c r="L206" s="1">
        <v>0</v>
      </c>
      <c r="M206" s="72" t="s">
        <v>683</v>
      </c>
      <c r="N206" s="1">
        <v>0</v>
      </c>
      <c r="O206" s="72" t="s">
        <v>683</v>
      </c>
      <c r="P206" s="1">
        <v>0</v>
      </c>
      <c r="Q206" s="72" t="s">
        <v>683</v>
      </c>
      <c r="R206" s="1">
        <v>0</v>
      </c>
      <c r="S206" s="72" t="s">
        <v>683</v>
      </c>
      <c r="T206" s="1">
        <f>R206*1.03</f>
        <v>0</v>
      </c>
      <c r="U206" s="1" t="s">
        <v>683</v>
      </c>
      <c r="V206" s="1">
        <f>L206+N206+P206+R206+T206</f>
        <v>0</v>
      </c>
      <c r="W206" s="1" t="s">
        <v>683</v>
      </c>
      <c r="X206" s="28"/>
      <c r="Y206" s="28"/>
    </row>
    <row r="207" spans="1:34" s="14" customFormat="1" ht="21" customHeight="1" x14ac:dyDescent="0.2">
      <c r="A207" s="90" t="s">
        <v>286</v>
      </c>
      <c r="B207" s="90"/>
      <c r="C207" s="94" t="s">
        <v>293</v>
      </c>
      <c r="D207" s="94"/>
      <c r="E207" s="94"/>
      <c r="F207" s="94"/>
      <c r="G207" s="94"/>
      <c r="H207" s="12" t="s">
        <v>2</v>
      </c>
      <c r="I207" s="2">
        <f>I208</f>
        <v>251.08</v>
      </c>
      <c r="J207" s="73">
        <f>J208+J216</f>
        <v>545.97700000000009</v>
      </c>
      <c r="K207" s="73">
        <f>K208+K216</f>
        <v>421.11</v>
      </c>
      <c r="L207" s="73">
        <f t="shared" ref="L207:T207" si="41">L208+L216</f>
        <v>418.9</v>
      </c>
      <c r="M207" s="72" t="s">
        <v>683</v>
      </c>
      <c r="N207" s="73">
        <f t="shared" si="41"/>
        <v>438.82</v>
      </c>
      <c r="O207" s="72" t="s">
        <v>683</v>
      </c>
      <c r="P207" s="73">
        <f>P208+P216</f>
        <v>452.34</v>
      </c>
      <c r="Q207" s="72" t="s">
        <v>683</v>
      </c>
      <c r="R207" s="73">
        <f t="shared" si="41"/>
        <v>466.26000000000005</v>
      </c>
      <c r="S207" s="72" t="s">
        <v>683</v>
      </c>
      <c r="T207" s="73">
        <f t="shared" si="41"/>
        <v>466.26</v>
      </c>
      <c r="U207" s="1" t="s">
        <v>683</v>
      </c>
      <c r="V207" s="2">
        <f>L207+N207+P207+R207+T207</f>
        <v>2242.58</v>
      </c>
      <c r="W207" s="1" t="s">
        <v>683</v>
      </c>
      <c r="X207" s="13"/>
      <c r="Y207" s="13"/>
    </row>
    <row r="208" spans="1:34" s="29" customFormat="1" ht="11.25" x14ac:dyDescent="0.2">
      <c r="A208" s="89" t="s">
        <v>294</v>
      </c>
      <c r="B208" s="89"/>
      <c r="C208" s="91" t="s">
        <v>306</v>
      </c>
      <c r="D208" s="91"/>
      <c r="E208" s="91"/>
      <c r="F208" s="91"/>
      <c r="G208" s="91"/>
      <c r="H208" s="11" t="s">
        <v>2</v>
      </c>
      <c r="I208" s="1">
        <v>251.08</v>
      </c>
      <c r="J208" s="1">
        <f>J209+J210+J212</f>
        <v>541.74200000000008</v>
      </c>
      <c r="K208" s="1">
        <v>421.11</v>
      </c>
      <c r="L208" s="1">
        <v>418.9</v>
      </c>
      <c r="M208" s="72" t="s">
        <v>683</v>
      </c>
      <c r="N208" s="1">
        <f>N209+N210+N214+N212</f>
        <v>438.82</v>
      </c>
      <c r="O208" s="72" t="s">
        <v>683</v>
      </c>
      <c r="P208" s="72">
        <f t="shared" ref="P208:R208" si="42">P209+P210+P214+P212</f>
        <v>452.34</v>
      </c>
      <c r="Q208" s="72" t="s">
        <v>683</v>
      </c>
      <c r="R208" s="72">
        <f t="shared" si="42"/>
        <v>466.26000000000005</v>
      </c>
      <c r="S208" s="72" t="s">
        <v>683</v>
      </c>
      <c r="T208" s="72">
        <f t="shared" ref="T208" si="43">T209+T210+T214+T212</f>
        <v>466.26</v>
      </c>
      <c r="U208" s="1" t="s">
        <v>683</v>
      </c>
      <c r="V208" s="1">
        <f>L208+N208+P208+R208+T208</f>
        <v>2242.58</v>
      </c>
      <c r="W208" s="1" t="s">
        <v>683</v>
      </c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</row>
    <row r="209" spans="1:25" s="29" customFormat="1" ht="11.25" x14ac:dyDescent="0.2">
      <c r="A209" s="89" t="s">
        <v>295</v>
      </c>
      <c r="B209" s="89"/>
      <c r="C209" s="97" t="s">
        <v>307</v>
      </c>
      <c r="D209" s="97"/>
      <c r="E209" s="97"/>
      <c r="F209" s="97"/>
      <c r="G209" s="97"/>
      <c r="H209" s="11" t="s">
        <v>2</v>
      </c>
      <c r="I209" s="1">
        <v>251.08</v>
      </c>
      <c r="J209" s="1">
        <v>308.52800000000002</v>
      </c>
      <c r="K209" s="1">
        <v>272.77999999999997</v>
      </c>
      <c r="L209" s="1">
        <v>294.13</v>
      </c>
      <c r="M209" s="72" t="s">
        <v>683</v>
      </c>
      <c r="N209" s="1">
        <v>281.93</v>
      </c>
      <c r="O209" s="72" t="s">
        <v>683</v>
      </c>
      <c r="P209" s="1">
        <v>274.83999999999997</v>
      </c>
      <c r="Q209" s="72" t="s">
        <v>683</v>
      </c>
      <c r="R209" s="1">
        <v>279.23</v>
      </c>
      <c r="S209" s="72" t="s">
        <v>683</v>
      </c>
      <c r="T209" s="1">
        <v>294.08</v>
      </c>
      <c r="U209" s="1" t="s">
        <v>683</v>
      </c>
      <c r="V209" s="1">
        <f>L209+N209+P209+R209+T209</f>
        <v>1424.2099999999998</v>
      </c>
      <c r="W209" s="1" t="s">
        <v>683</v>
      </c>
      <c r="X209" s="28"/>
      <c r="Y209" s="28"/>
    </row>
    <row r="210" spans="1:25" s="29" customFormat="1" ht="11.25" x14ac:dyDescent="0.2">
      <c r="A210" s="89" t="s">
        <v>296</v>
      </c>
      <c r="B210" s="89"/>
      <c r="C210" s="97" t="s">
        <v>308</v>
      </c>
      <c r="D210" s="97"/>
      <c r="E210" s="97"/>
      <c r="F210" s="97"/>
      <c r="G210" s="97"/>
      <c r="H210" s="11" t="s">
        <v>2</v>
      </c>
      <c r="I210" s="1">
        <v>0</v>
      </c>
      <c r="J210" s="1">
        <v>195.995</v>
      </c>
      <c r="K210" s="1">
        <v>128.04</v>
      </c>
      <c r="L210" s="1">
        <v>109.98</v>
      </c>
      <c r="M210" s="72" t="s">
        <v>683</v>
      </c>
      <c r="N210" s="1">
        <v>139.24</v>
      </c>
      <c r="O210" s="72" t="s">
        <v>683</v>
      </c>
      <c r="P210" s="1">
        <v>165.06</v>
      </c>
      <c r="Q210" s="72" t="s">
        <v>683</v>
      </c>
      <c r="R210" s="1">
        <v>154.74</v>
      </c>
      <c r="S210" s="72" t="s">
        <v>683</v>
      </c>
      <c r="T210" s="1">
        <v>168.87</v>
      </c>
      <c r="U210" s="1" t="s">
        <v>683</v>
      </c>
      <c r="V210" s="1">
        <f>L210+N210+P210+R210+T210</f>
        <v>737.89</v>
      </c>
      <c r="W210" s="1" t="s">
        <v>683</v>
      </c>
      <c r="X210" s="28"/>
      <c r="Y210" s="28"/>
    </row>
    <row r="211" spans="1:25" s="29" customFormat="1" ht="21.75" customHeight="1" x14ac:dyDescent="0.2">
      <c r="A211" s="89" t="s">
        <v>297</v>
      </c>
      <c r="B211" s="89"/>
      <c r="C211" s="97" t="s">
        <v>309</v>
      </c>
      <c r="D211" s="97"/>
      <c r="E211" s="97"/>
      <c r="F211" s="97"/>
      <c r="G211" s="97"/>
      <c r="H211" s="11" t="s">
        <v>2</v>
      </c>
      <c r="I211" s="1">
        <v>0</v>
      </c>
      <c r="J211" s="1">
        <v>0</v>
      </c>
      <c r="K211" s="1">
        <v>0</v>
      </c>
      <c r="L211" s="1">
        <v>0</v>
      </c>
      <c r="M211" s="72" t="s">
        <v>683</v>
      </c>
      <c r="N211" s="1">
        <v>0</v>
      </c>
      <c r="O211" s="72" t="s">
        <v>683</v>
      </c>
      <c r="P211" s="1">
        <v>0</v>
      </c>
      <c r="Q211" s="72" t="s">
        <v>683</v>
      </c>
      <c r="R211" s="1">
        <v>0</v>
      </c>
      <c r="S211" s="72" t="s">
        <v>683</v>
      </c>
      <c r="T211" s="1">
        <v>0</v>
      </c>
      <c r="U211" s="1" t="s">
        <v>683</v>
      </c>
      <c r="V211" s="1">
        <v>0</v>
      </c>
      <c r="W211" s="1" t="s">
        <v>683</v>
      </c>
      <c r="X211" s="28"/>
      <c r="Y211" s="28"/>
    </row>
    <row r="212" spans="1:25" s="29" customFormat="1" ht="24" customHeight="1" x14ac:dyDescent="0.2">
      <c r="A212" s="89" t="s">
        <v>298</v>
      </c>
      <c r="B212" s="89"/>
      <c r="C212" s="97" t="s">
        <v>310</v>
      </c>
      <c r="D212" s="97"/>
      <c r="E212" s="97"/>
      <c r="F212" s="97"/>
      <c r="G212" s="97"/>
      <c r="H212" s="11" t="s">
        <v>2</v>
      </c>
      <c r="I212" s="1">
        <v>0</v>
      </c>
      <c r="J212" s="1">
        <v>37.219000000000001</v>
      </c>
      <c r="K212" s="1">
        <v>20.3</v>
      </c>
      <c r="L212" s="1">
        <v>14.79</v>
      </c>
      <c r="M212" s="72" t="s">
        <v>683</v>
      </c>
      <c r="N212" s="1">
        <v>17.649999999999999</v>
      </c>
      <c r="O212" s="72" t="s">
        <v>683</v>
      </c>
      <c r="P212" s="1">
        <v>12.44</v>
      </c>
      <c r="Q212" s="72" t="s">
        <v>683</v>
      </c>
      <c r="R212" s="1">
        <v>32.29</v>
      </c>
      <c r="S212" s="72" t="s">
        <v>683</v>
      </c>
      <c r="T212" s="1">
        <v>3.31</v>
      </c>
      <c r="U212" s="1" t="s">
        <v>683</v>
      </c>
      <c r="V212" s="1">
        <v>0</v>
      </c>
      <c r="W212" s="1" t="s">
        <v>683</v>
      </c>
      <c r="X212" s="28"/>
      <c r="Y212" s="28"/>
    </row>
    <row r="213" spans="1:25" s="29" customFormat="1" ht="22.5" customHeight="1" x14ac:dyDescent="0.2">
      <c r="A213" s="89" t="s">
        <v>299</v>
      </c>
      <c r="B213" s="89"/>
      <c r="C213" s="97" t="s">
        <v>311</v>
      </c>
      <c r="D213" s="97"/>
      <c r="E213" s="97"/>
      <c r="F213" s="97"/>
      <c r="G213" s="97"/>
      <c r="H213" s="11" t="s">
        <v>2</v>
      </c>
      <c r="I213" s="1">
        <v>0</v>
      </c>
      <c r="J213" s="1">
        <v>0</v>
      </c>
      <c r="K213" s="1">
        <v>0</v>
      </c>
      <c r="L213" s="1">
        <v>0</v>
      </c>
      <c r="M213" s="72" t="s">
        <v>683</v>
      </c>
      <c r="N213" s="1">
        <v>0</v>
      </c>
      <c r="O213" s="72" t="s">
        <v>683</v>
      </c>
      <c r="P213" s="1">
        <v>0</v>
      </c>
      <c r="Q213" s="72" t="s">
        <v>683</v>
      </c>
      <c r="R213" s="1">
        <v>0</v>
      </c>
      <c r="S213" s="72" t="s">
        <v>683</v>
      </c>
      <c r="T213" s="1">
        <v>0</v>
      </c>
      <c r="U213" s="1" t="s">
        <v>683</v>
      </c>
      <c r="V213" s="1">
        <v>0</v>
      </c>
      <c r="W213" s="1" t="s">
        <v>683</v>
      </c>
      <c r="X213" s="28"/>
      <c r="Y213" s="28"/>
    </row>
    <row r="214" spans="1:25" s="29" customFormat="1" ht="21.75" customHeight="1" x14ac:dyDescent="0.2">
      <c r="A214" s="89" t="s">
        <v>300</v>
      </c>
      <c r="B214" s="89"/>
      <c r="C214" s="97" t="s">
        <v>312</v>
      </c>
      <c r="D214" s="97"/>
      <c r="E214" s="97"/>
      <c r="F214" s="97"/>
      <c r="G214" s="97"/>
      <c r="H214" s="11" t="s">
        <v>2</v>
      </c>
      <c r="I214" s="1">
        <v>0</v>
      </c>
      <c r="J214" s="1">
        <v>0</v>
      </c>
      <c r="K214" s="1">
        <v>0</v>
      </c>
      <c r="L214" s="72">
        <v>0</v>
      </c>
      <c r="M214" s="72" t="s">
        <v>683</v>
      </c>
      <c r="N214" s="72">
        <v>0</v>
      </c>
      <c r="O214" s="72" t="s">
        <v>683</v>
      </c>
      <c r="P214" s="72">
        <v>0</v>
      </c>
      <c r="Q214" s="72" t="s">
        <v>683</v>
      </c>
      <c r="R214" s="72">
        <v>0</v>
      </c>
      <c r="S214" s="72" t="s">
        <v>683</v>
      </c>
      <c r="T214" s="72">
        <v>0</v>
      </c>
      <c r="U214" s="1" t="s">
        <v>683</v>
      </c>
      <c r="V214" s="1">
        <f>L214+N214+P214+R214+T214</f>
        <v>0</v>
      </c>
      <c r="W214" s="1" t="s">
        <v>683</v>
      </c>
      <c r="X214" s="28"/>
      <c r="Y214" s="28"/>
    </row>
    <row r="215" spans="1:25" s="29" customFormat="1" ht="11.25" x14ac:dyDescent="0.2">
      <c r="A215" s="89" t="s">
        <v>301</v>
      </c>
      <c r="B215" s="89"/>
      <c r="C215" s="91" t="s">
        <v>313</v>
      </c>
      <c r="D215" s="91"/>
      <c r="E215" s="91"/>
      <c r="F215" s="91"/>
      <c r="G215" s="91"/>
      <c r="H215" s="11" t="s">
        <v>2</v>
      </c>
      <c r="I215" s="1">
        <v>0</v>
      </c>
      <c r="J215" s="1">
        <v>0</v>
      </c>
      <c r="K215" s="1">
        <v>0</v>
      </c>
      <c r="L215" s="1">
        <v>0</v>
      </c>
      <c r="M215" s="72" t="s">
        <v>683</v>
      </c>
      <c r="N215" s="1">
        <v>0</v>
      </c>
      <c r="O215" s="72" t="s">
        <v>683</v>
      </c>
      <c r="P215" s="1">
        <v>0</v>
      </c>
      <c r="Q215" s="72" t="s">
        <v>683</v>
      </c>
      <c r="R215" s="56">
        <v>0</v>
      </c>
      <c r="S215" s="72" t="s">
        <v>683</v>
      </c>
      <c r="T215" s="1">
        <v>0</v>
      </c>
      <c r="U215" s="1" t="s">
        <v>683</v>
      </c>
      <c r="V215" s="1">
        <f>L215+N215+P215+R215+T215</f>
        <v>0</v>
      </c>
      <c r="W215" s="1" t="s">
        <v>683</v>
      </c>
      <c r="X215" s="28"/>
      <c r="Y215" s="28"/>
    </row>
    <row r="216" spans="1:25" s="29" customFormat="1" ht="11.25" x14ac:dyDescent="0.2">
      <c r="A216" s="89" t="s">
        <v>302</v>
      </c>
      <c r="B216" s="89"/>
      <c r="C216" s="91" t="s">
        <v>314</v>
      </c>
      <c r="D216" s="91"/>
      <c r="E216" s="91"/>
      <c r="F216" s="91"/>
      <c r="G216" s="91"/>
      <c r="H216" s="11" t="s">
        <v>2</v>
      </c>
      <c r="I216" s="1">
        <v>0</v>
      </c>
      <c r="J216" s="1">
        <v>4.2350000000000003</v>
      </c>
      <c r="K216" s="1">
        <v>0</v>
      </c>
      <c r="L216" s="1">
        <v>0</v>
      </c>
      <c r="M216" s="72" t="s">
        <v>683</v>
      </c>
      <c r="N216" s="1">
        <v>0</v>
      </c>
      <c r="O216" s="72" t="s">
        <v>683</v>
      </c>
      <c r="P216" s="1">
        <v>0</v>
      </c>
      <c r="Q216" s="72" t="s">
        <v>683</v>
      </c>
      <c r="R216" s="1">
        <v>0</v>
      </c>
      <c r="S216" s="72" t="s">
        <v>683</v>
      </c>
      <c r="T216" s="1">
        <v>0</v>
      </c>
      <c r="U216" s="1" t="s">
        <v>683</v>
      </c>
      <c r="V216" s="1">
        <v>0</v>
      </c>
      <c r="W216" s="1" t="s">
        <v>683</v>
      </c>
      <c r="X216" s="28"/>
      <c r="Y216" s="28"/>
    </row>
    <row r="217" spans="1:25" s="29" customFormat="1" ht="11.25" x14ac:dyDescent="0.2">
      <c r="A217" s="89" t="s">
        <v>303</v>
      </c>
      <c r="B217" s="89"/>
      <c r="C217" s="91" t="s">
        <v>103</v>
      </c>
      <c r="D217" s="91"/>
      <c r="E217" s="91"/>
      <c r="F217" s="91"/>
      <c r="G217" s="91"/>
      <c r="H217" s="11" t="s">
        <v>469</v>
      </c>
      <c r="I217" s="1" t="s">
        <v>683</v>
      </c>
      <c r="J217" s="1" t="s">
        <v>683</v>
      </c>
      <c r="K217" s="1" t="s">
        <v>683</v>
      </c>
      <c r="L217" s="1" t="s">
        <v>683</v>
      </c>
      <c r="M217" s="72" t="s">
        <v>683</v>
      </c>
      <c r="N217" s="1" t="s">
        <v>683</v>
      </c>
      <c r="O217" s="72" t="s">
        <v>683</v>
      </c>
      <c r="P217" s="1" t="s">
        <v>683</v>
      </c>
      <c r="Q217" s="72" t="s">
        <v>683</v>
      </c>
      <c r="R217" s="1" t="s">
        <v>683</v>
      </c>
      <c r="S217" s="72" t="s">
        <v>683</v>
      </c>
      <c r="T217" s="1" t="s">
        <v>683</v>
      </c>
      <c r="U217" s="1" t="s">
        <v>683</v>
      </c>
      <c r="V217" s="1" t="s">
        <v>683</v>
      </c>
      <c r="W217" s="1" t="s">
        <v>683</v>
      </c>
      <c r="X217" s="28"/>
      <c r="Y217" s="28"/>
    </row>
    <row r="218" spans="1:25" s="29" customFormat="1" ht="22.5" customHeight="1" x14ac:dyDescent="0.2">
      <c r="A218" s="89" t="s">
        <v>304</v>
      </c>
      <c r="B218" s="89"/>
      <c r="C218" s="97" t="s">
        <v>315</v>
      </c>
      <c r="D218" s="97"/>
      <c r="E218" s="97"/>
      <c r="F218" s="97"/>
      <c r="G218" s="97"/>
      <c r="H218" s="11" t="s">
        <v>2</v>
      </c>
      <c r="I218" s="1">
        <v>0</v>
      </c>
      <c r="J218" s="1">
        <v>0</v>
      </c>
      <c r="K218" s="1">
        <v>0</v>
      </c>
      <c r="L218" s="1">
        <v>0</v>
      </c>
      <c r="M218" s="72" t="s">
        <v>683</v>
      </c>
      <c r="N218" s="1">
        <v>0</v>
      </c>
      <c r="O218" s="72" t="s">
        <v>683</v>
      </c>
      <c r="P218" s="1">
        <v>0</v>
      </c>
      <c r="Q218" s="72" t="s">
        <v>683</v>
      </c>
      <c r="R218" s="1">
        <v>0</v>
      </c>
      <c r="S218" s="72" t="s">
        <v>683</v>
      </c>
      <c r="T218" s="1">
        <v>0</v>
      </c>
      <c r="U218" s="1" t="s">
        <v>683</v>
      </c>
      <c r="V218" s="1">
        <v>0</v>
      </c>
      <c r="W218" s="1" t="s">
        <v>683</v>
      </c>
      <c r="X218" s="28"/>
      <c r="Y218" s="28"/>
    </row>
    <row r="219" spans="1:25" s="14" customFormat="1" ht="11.25" x14ac:dyDescent="0.2">
      <c r="A219" s="90" t="s">
        <v>305</v>
      </c>
      <c r="B219" s="90"/>
      <c r="C219" s="94" t="s">
        <v>316</v>
      </c>
      <c r="D219" s="94"/>
      <c r="E219" s="94"/>
      <c r="F219" s="94"/>
      <c r="G219" s="94"/>
      <c r="H219" s="12" t="s">
        <v>2</v>
      </c>
      <c r="I219" s="2">
        <f>I220+I221+I225+I226+I229+I230+I231</f>
        <v>5.6180000000000003</v>
      </c>
      <c r="J219" s="2">
        <f>J220+J221+J225+J226+J229+J230+J231</f>
        <v>139.12999999999997</v>
      </c>
      <c r="K219" s="2">
        <f>K220+K221+K225+K226+K229+K230+K231</f>
        <v>342.25</v>
      </c>
      <c r="L219" s="2">
        <f>L220+L221+L225+L226+L229+L230+L231</f>
        <v>102.25</v>
      </c>
      <c r="M219" s="72" t="s">
        <v>683</v>
      </c>
      <c r="N219" s="2">
        <f>N220+N221+N225+N226+N229+N230+N231</f>
        <v>2.25</v>
      </c>
      <c r="O219" s="72" t="s">
        <v>683</v>
      </c>
      <c r="P219" s="2">
        <f>P220+P221+P225+P226+P229+P230+P231</f>
        <v>2.25</v>
      </c>
      <c r="Q219" s="72" t="s">
        <v>683</v>
      </c>
      <c r="R219" s="2">
        <f>R220+R221+R225+R226+R229+R230+R231</f>
        <v>2.25</v>
      </c>
      <c r="S219" s="72" t="s">
        <v>683</v>
      </c>
      <c r="T219" s="2">
        <f>T220+T221+T225+T226+T229+T230+T231</f>
        <v>2.3174999999999999</v>
      </c>
      <c r="U219" s="1" t="s">
        <v>683</v>
      </c>
      <c r="V219" s="2">
        <f>L219+N219+P219+R219+T219</f>
        <v>111.3175</v>
      </c>
      <c r="W219" s="1" t="s">
        <v>683</v>
      </c>
      <c r="X219" s="13"/>
      <c r="Y219" s="13"/>
    </row>
    <row r="220" spans="1:25" s="29" customFormat="1" ht="11.25" x14ac:dyDescent="0.2">
      <c r="A220" s="89" t="s">
        <v>317</v>
      </c>
      <c r="B220" s="89"/>
      <c r="C220" s="91" t="s">
        <v>330</v>
      </c>
      <c r="D220" s="91"/>
      <c r="E220" s="91"/>
      <c r="F220" s="91"/>
      <c r="G220" s="91"/>
      <c r="H220" s="11" t="s">
        <v>2</v>
      </c>
      <c r="I220" s="1">
        <v>5.6180000000000003</v>
      </c>
      <c r="J220" s="1">
        <v>9.1639999999999997</v>
      </c>
      <c r="K220" s="1">
        <v>2.25</v>
      </c>
      <c r="L220" s="3">
        <v>2.25</v>
      </c>
      <c r="M220" s="72" t="s">
        <v>683</v>
      </c>
      <c r="N220" s="3">
        <v>2.25</v>
      </c>
      <c r="O220" s="72" t="s">
        <v>683</v>
      </c>
      <c r="P220" s="1">
        <v>2.25</v>
      </c>
      <c r="Q220" s="72" t="s">
        <v>683</v>
      </c>
      <c r="R220" s="1">
        <v>2.25</v>
      </c>
      <c r="S220" s="72" t="s">
        <v>683</v>
      </c>
      <c r="T220" s="1">
        <v>2.3174999999999999</v>
      </c>
      <c r="U220" s="1" t="s">
        <v>683</v>
      </c>
      <c r="V220" s="1">
        <f>L220+N220+P220+R220+T220</f>
        <v>11.317499999999999</v>
      </c>
      <c r="W220" s="1" t="s">
        <v>683</v>
      </c>
      <c r="X220" s="28"/>
      <c r="Y220" s="28"/>
    </row>
    <row r="221" spans="1:25" s="29" customFormat="1" ht="11.25" x14ac:dyDescent="0.2">
      <c r="A221" s="89" t="s">
        <v>318</v>
      </c>
      <c r="B221" s="89"/>
      <c r="C221" s="91" t="s">
        <v>331</v>
      </c>
      <c r="D221" s="91"/>
      <c r="E221" s="91"/>
      <c r="F221" s="91"/>
      <c r="G221" s="91"/>
      <c r="H221" s="11" t="s">
        <v>2</v>
      </c>
      <c r="I221" s="1">
        <v>0</v>
      </c>
      <c r="J221" s="1">
        <v>129.94999999999999</v>
      </c>
      <c r="K221" s="1">
        <v>340</v>
      </c>
      <c r="L221" s="1">
        <v>100</v>
      </c>
      <c r="M221" s="72" t="s">
        <v>683</v>
      </c>
      <c r="N221" s="1">
        <v>0</v>
      </c>
      <c r="O221" s="72" t="s">
        <v>683</v>
      </c>
      <c r="P221" s="1">
        <v>0</v>
      </c>
      <c r="Q221" s="72" t="s">
        <v>683</v>
      </c>
      <c r="R221" s="1">
        <v>0</v>
      </c>
      <c r="S221" s="72" t="s">
        <v>683</v>
      </c>
      <c r="T221" s="1">
        <v>0</v>
      </c>
      <c r="U221" s="1" t="s">
        <v>469</v>
      </c>
      <c r="V221" s="1">
        <f>L221+N221+P221+R221+T221</f>
        <v>100</v>
      </c>
      <c r="W221" s="1" t="s">
        <v>683</v>
      </c>
      <c r="X221" s="28"/>
      <c r="Y221" s="28"/>
    </row>
    <row r="222" spans="1:25" s="29" customFormat="1" ht="11.25" x14ac:dyDescent="0.2">
      <c r="A222" s="89" t="s">
        <v>319</v>
      </c>
      <c r="B222" s="89"/>
      <c r="C222" s="97" t="s">
        <v>332</v>
      </c>
      <c r="D222" s="97"/>
      <c r="E222" s="97"/>
      <c r="F222" s="97"/>
      <c r="G222" s="97"/>
      <c r="H222" s="11" t="s">
        <v>2</v>
      </c>
      <c r="I222" s="1">
        <v>0</v>
      </c>
      <c r="J222" s="1">
        <v>0</v>
      </c>
      <c r="K222" s="1">
        <v>0</v>
      </c>
      <c r="L222" s="1">
        <v>0</v>
      </c>
      <c r="M222" s="72" t="s">
        <v>683</v>
      </c>
      <c r="N222" s="1">
        <v>0</v>
      </c>
      <c r="O222" s="72" t="s">
        <v>683</v>
      </c>
      <c r="P222" s="1">
        <v>0</v>
      </c>
      <c r="Q222" s="72" t="s">
        <v>683</v>
      </c>
      <c r="R222" s="1">
        <v>0</v>
      </c>
      <c r="S222" s="72" t="s">
        <v>683</v>
      </c>
      <c r="T222" s="1">
        <v>0</v>
      </c>
      <c r="U222" s="1" t="s">
        <v>683</v>
      </c>
      <c r="V222" s="1">
        <v>0</v>
      </c>
      <c r="W222" s="1" t="s">
        <v>683</v>
      </c>
      <c r="X222" s="28"/>
      <c r="Y222" s="28"/>
    </row>
    <row r="223" spans="1:25" s="29" customFormat="1" ht="11.25" x14ac:dyDescent="0.2">
      <c r="A223" s="89" t="s">
        <v>320</v>
      </c>
      <c r="B223" s="89"/>
      <c r="C223" s="97" t="s">
        <v>333</v>
      </c>
      <c r="D223" s="97"/>
      <c r="E223" s="97"/>
      <c r="F223" s="97"/>
      <c r="G223" s="97"/>
      <c r="H223" s="11" t="s">
        <v>2</v>
      </c>
      <c r="I223" s="1">
        <v>0</v>
      </c>
      <c r="J223" s="1">
        <v>129.94999999999999</v>
      </c>
      <c r="K223" s="1">
        <v>340</v>
      </c>
      <c r="L223" s="1">
        <v>100</v>
      </c>
      <c r="M223" s="72" t="s">
        <v>683</v>
      </c>
      <c r="N223" s="3">
        <v>0</v>
      </c>
      <c r="O223" s="72" t="s">
        <v>683</v>
      </c>
      <c r="P223" s="3">
        <v>0</v>
      </c>
      <c r="Q223" s="72" t="s">
        <v>683</v>
      </c>
      <c r="R223" s="3">
        <v>0</v>
      </c>
      <c r="S223" s="72" t="s">
        <v>683</v>
      </c>
      <c r="T223" s="1">
        <v>0</v>
      </c>
      <c r="U223" s="1"/>
      <c r="V223" s="1">
        <f>L223+N223+P223+R223+T223</f>
        <v>100</v>
      </c>
      <c r="W223" s="1" t="s">
        <v>683</v>
      </c>
      <c r="X223" s="28"/>
      <c r="Y223" s="28"/>
    </row>
    <row r="224" spans="1:25" s="29" customFormat="1" ht="11.25" x14ac:dyDescent="0.2">
      <c r="A224" s="89" t="s">
        <v>321</v>
      </c>
      <c r="B224" s="89"/>
      <c r="C224" s="97" t="s">
        <v>334</v>
      </c>
      <c r="D224" s="97"/>
      <c r="E224" s="97"/>
      <c r="F224" s="97"/>
      <c r="G224" s="97"/>
      <c r="H224" s="11" t="s">
        <v>2</v>
      </c>
      <c r="I224" s="1">
        <v>0</v>
      </c>
      <c r="J224" s="1">
        <v>0</v>
      </c>
      <c r="K224" s="1">
        <v>0</v>
      </c>
      <c r="L224" s="1">
        <v>0</v>
      </c>
      <c r="M224" s="72" t="s">
        <v>683</v>
      </c>
      <c r="N224" s="1">
        <v>0</v>
      </c>
      <c r="O224" s="72" t="s">
        <v>683</v>
      </c>
      <c r="P224" s="1">
        <v>0</v>
      </c>
      <c r="Q224" s="72" t="s">
        <v>683</v>
      </c>
      <c r="R224" s="1">
        <v>0</v>
      </c>
      <c r="S224" s="72" t="s">
        <v>683</v>
      </c>
      <c r="T224" s="1">
        <v>0</v>
      </c>
      <c r="U224" s="1" t="s">
        <v>683</v>
      </c>
      <c r="V224" s="1">
        <v>0</v>
      </c>
      <c r="W224" s="1" t="s">
        <v>683</v>
      </c>
      <c r="X224" s="28"/>
      <c r="Y224" s="28"/>
    </row>
    <row r="225" spans="1:37" s="29" customFormat="1" ht="11.25" x14ac:dyDescent="0.2">
      <c r="A225" s="89" t="s">
        <v>322</v>
      </c>
      <c r="B225" s="89"/>
      <c r="C225" s="91" t="s">
        <v>335</v>
      </c>
      <c r="D225" s="91"/>
      <c r="E225" s="91"/>
      <c r="F225" s="91"/>
      <c r="G225" s="91"/>
      <c r="H225" s="11" t="s">
        <v>2</v>
      </c>
      <c r="I225" s="1">
        <v>0</v>
      </c>
      <c r="J225" s="1">
        <v>0</v>
      </c>
      <c r="K225" s="1">
        <v>0</v>
      </c>
      <c r="L225" s="1">
        <v>0</v>
      </c>
      <c r="M225" s="72" t="s">
        <v>683</v>
      </c>
      <c r="N225" s="1">
        <v>0</v>
      </c>
      <c r="O225" s="72" t="s">
        <v>683</v>
      </c>
      <c r="P225" s="1">
        <v>0</v>
      </c>
      <c r="Q225" s="72" t="s">
        <v>683</v>
      </c>
      <c r="R225" s="1">
        <v>0</v>
      </c>
      <c r="S225" s="72" t="s">
        <v>683</v>
      </c>
      <c r="T225" s="1">
        <v>0</v>
      </c>
      <c r="U225" s="1" t="s">
        <v>683</v>
      </c>
      <c r="V225" s="1">
        <v>0</v>
      </c>
      <c r="W225" s="1" t="s">
        <v>683</v>
      </c>
      <c r="X225" s="28"/>
      <c r="Y225" s="28"/>
    </row>
    <row r="226" spans="1:37" s="29" customFormat="1" ht="21" customHeight="1" x14ac:dyDescent="0.2">
      <c r="A226" s="89" t="s">
        <v>323</v>
      </c>
      <c r="B226" s="89"/>
      <c r="C226" s="91" t="s">
        <v>336</v>
      </c>
      <c r="D226" s="91"/>
      <c r="E226" s="91"/>
      <c r="F226" s="91"/>
      <c r="G226" s="91"/>
      <c r="H226" s="11" t="s">
        <v>2</v>
      </c>
      <c r="I226" s="1">
        <v>0</v>
      </c>
      <c r="J226" s="1">
        <v>0</v>
      </c>
      <c r="K226" s="1">
        <v>0</v>
      </c>
      <c r="L226" s="1">
        <v>0</v>
      </c>
      <c r="M226" s="72" t="s">
        <v>683</v>
      </c>
      <c r="N226" s="1">
        <v>0</v>
      </c>
      <c r="O226" s="72" t="s">
        <v>683</v>
      </c>
      <c r="P226" s="1">
        <v>0</v>
      </c>
      <c r="Q226" s="72" t="s">
        <v>683</v>
      </c>
      <c r="R226" s="1">
        <v>0</v>
      </c>
      <c r="S226" s="72" t="s">
        <v>683</v>
      </c>
      <c r="T226" s="1">
        <v>0</v>
      </c>
      <c r="U226" s="1" t="s">
        <v>683</v>
      </c>
      <c r="V226" s="1">
        <v>0</v>
      </c>
      <c r="W226" s="1" t="s">
        <v>683</v>
      </c>
      <c r="X226" s="28"/>
      <c r="Y226" s="28"/>
    </row>
    <row r="227" spans="1:37" s="29" customFormat="1" ht="11.25" x14ac:dyDescent="0.2">
      <c r="A227" s="89" t="s">
        <v>324</v>
      </c>
      <c r="B227" s="89"/>
      <c r="C227" s="97" t="s">
        <v>337</v>
      </c>
      <c r="D227" s="97"/>
      <c r="E227" s="97"/>
      <c r="F227" s="97"/>
      <c r="G227" s="97"/>
      <c r="H227" s="11" t="s">
        <v>2</v>
      </c>
      <c r="I227" s="1">
        <v>0</v>
      </c>
      <c r="J227" s="1">
        <v>0</v>
      </c>
      <c r="K227" s="1">
        <v>0</v>
      </c>
      <c r="L227" s="1">
        <v>0</v>
      </c>
      <c r="M227" s="72" t="s">
        <v>683</v>
      </c>
      <c r="N227" s="1">
        <v>0</v>
      </c>
      <c r="O227" s="72" t="s">
        <v>683</v>
      </c>
      <c r="P227" s="1">
        <v>0</v>
      </c>
      <c r="Q227" s="72" t="s">
        <v>683</v>
      </c>
      <c r="R227" s="1">
        <v>0</v>
      </c>
      <c r="S227" s="72" t="s">
        <v>683</v>
      </c>
      <c r="T227" s="1">
        <v>0</v>
      </c>
      <c r="U227" s="1" t="s">
        <v>683</v>
      </c>
      <c r="V227" s="1">
        <v>0</v>
      </c>
      <c r="W227" s="1" t="s">
        <v>683</v>
      </c>
      <c r="X227" s="28"/>
      <c r="Y227" s="28"/>
    </row>
    <row r="228" spans="1:37" s="29" customFormat="1" ht="11.25" x14ac:dyDescent="0.2">
      <c r="A228" s="89" t="s">
        <v>325</v>
      </c>
      <c r="B228" s="89"/>
      <c r="C228" s="97" t="s">
        <v>662</v>
      </c>
      <c r="D228" s="97"/>
      <c r="E228" s="97"/>
      <c r="F228" s="97"/>
      <c r="G228" s="97"/>
      <c r="H228" s="11" t="s">
        <v>2</v>
      </c>
      <c r="I228" s="1">
        <v>0</v>
      </c>
      <c r="J228" s="1">
        <v>0</v>
      </c>
      <c r="K228" s="1">
        <v>0</v>
      </c>
      <c r="L228" s="1">
        <v>0</v>
      </c>
      <c r="M228" s="72" t="s">
        <v>683</v>
      </c>
      <c r="N228" s="1">
        <v>0</v>
      </c>
      <c r="O228" s="72" t="s">
        <v>683</v>
      </c>
      <c r="P228" s="1">
        <v>0</v>
      </c>
      <c r="Q228" s="72" t="s">
        <v>683</v>
      </c>
      <c r="R228" s="1">
        <v>0</v>
      </c>
      <c r="S228" s="72" t="s">
        <v>683</v>
      </c>
      <c r="T228" s="1">
        <v>0</v>
      </c>
      <c r="U228" s="1" t="s">
        <v>683</v>
      </c>
      <c r="V228" s="1">
        <v>0</v>
      </c>
      <c r="W228" s="1" t="s">
        <v>683</v>
      </c>
      <c r="X228" s="28"/>
      <c r="Y228" s="28"/>
    </row>
    <row r="229" spans="1:37" s="29" customFormat="1" ht="11.25" x14ac:dyDescent="0.2">
      <c r="A229" s="89" t="s">
        <v>326</v>
      </c>
      <c r="B229" s="89"/>
      <c r="C229" s="91" t="s">
        <v>338</v>
      </c>
      <c r="D229" s="91"/>
      <c r="E229" s="91"/>
      <c r="F229" s="91"/>
      <c r="G229" s="91"/>
      <c r="H229" s="11" t="s">
        <v>2</v>
      </c>
      <c r="I229" s="1">
        <v>0</v>
      </c>
      <c r="J229" s="1">
        <v>0</v>
      </c>
      <c r="K229" s="1">
        <v>0</v>
      </c>
      <c r="L229" s="1">
        <v>0</v>
      </c>
      <c r="M229" s="72" t="s">
        <v>683</v>
      </c>
      <c r="N229" s="1">
        <v>0</v>
      </c>
      <c r="O229" s="72" t="s">
        <v>683</v>
      </c>
      <c r="P229" s="1">
        <v>0</v>
      </c>
      <c r="Q229" s="72" t="s">
        <v>683</v>
      </c>
      <c r="R229" s="1">
        <v>0</v>
      </c>
      <c r="S229" s="72" t="s">
        <v>683</v>
      </c>
      <c r="T229" s="1">
        <v>0</v>
      </c>
      <c r="U229" s="1" t="s">
        <v>683</v>
      </c>
      <c r="V229" s="1">
        <v>0</v>
      </c>
      <c r="W229" s="1" t="s">
        <v>683</v>
      </c>
      <c r="X229" s="28"/>
      <c r="Y229" s="28"/>
    </row>
    <row r="230" spans="1:37" s="29" customFormat="1" ht="11.25" x14ac:dyDescent="0.2">
      <c r="A230" s="89" t="s">
        <v>327</v>
      </c>
      <c r="B230" s="89"/>
      <c r="C230" s="91" t="s">
        <v>339</v>
      </c>
      <c r="D230" s="91"/>
      <c r="E230" s="91"/>
      <c r="F230" s="91"/>
      <c r="G230" s="91"/>
      <c r="H230" s="11" t="s">
        <v>2</v>
      </c>
      <c r="I230" s="1">
        <v>0</v>
      </c>
      <c r="J230" s="1">
        <v>0</v>
      </c>
      <c r="K230" s="1">
        <v>0</v>
      </c>
      <c r="L230" s="1">
        <v>0</v>
      </c>
      <c r="M230" s="72" t="s">
        <v>683</v>
      </c>
      <c r="N230" s="1">
        <v>0</v>
      </c>
      <c r="O230" s="72" t="s">
        <v>683</v>
      </c>
      <c r="P230" s="1">
        <v>0</v>
      </c>
      <c r="Q230" s="72" t="s">
        <v>683</v>
      </c>
      <c r="R230" s="1">
        <v>0</v>
      </c>
      <c r="S230" s="72" t="s">
        <v>683</v>
      </c>
      <c r="T230" s="1">
        <v>0</v>
      </c>
      <c r="U230" s="1" t="s">
        <v>683</v>
      </c>
      <c r="V230" s="1">
        <v>0</v>
      </c>
      <c r="W230" s="1" t="s">
        <v>683</v>
      </c>
      <c r="X230" s="28"/>
      <c r="Y230" s="28"/>
    </row>
    <row r="231" spans="1:37" s="29" customFormat="1" ht="11.25" x14ac:dyDescent="0.2">
      <c r="A231" s="89" t="s">
        <v>328</v>
      </c>
      <c r="B231" s="89"/>
      <c r="C231" s="91" t="s">
        <v>340</v>
      </c>
      <c r="D231" s="91"/>
      <c r="E231" s="91"/>
      <c r="F231" s="91"/>
      <c r="G231" s="91"/>
      <c r="H231" s="11" t="s">
        <v>2</v>
      </c>
      <c r="I231" s="1">
        <v>0</v>
      </c>
      <c r="J231" s="57">
        <v>1.6E-2</v>
      </c>
      <c r="K231" s="1">
        <v>0</v>
      </c>
      <c r="L231" s="1">
        <v>0</v>
      </c>
      <c r="M231" s="72" t="s">
        <v>683</v>
      </c>
      <c r="N231" s="1">
        <v>0</v>
      </c>
      <c r="O231" s="72" t="s">
        <v>683</v>
      </c>
      <c r="P231" s="1">
        <v>0</v>
      </c>
      <c r="Q231" s="72" t="s">
        <v>683</v>
      </c>
      <c r="R231" s="1">
        <v>0</v>
      </c>
      <c r="S231" s="72" t="s">
        <v>683</v>
      </c>
      <c r="T231" s="1">
        <v>0</v>
      </c>
      <c r="U231" s="1" t="s">
        <v>683</v>
      </c>
      <c r="V231" s="1">
        <v>0</v>
      </c>
      <c r="W231" s="1" t="s">
        <v>683</v>
      </c>
      <c r="X231" s="28"/>
      <c r="Y231" s="28"/>
    </row>
    <row r="232" spans="1:37" s="14" customFormat="1" ht="11.25" x14ac:dyDescent="0.2">
      <c r="A232" s="90" t="s">
        <v>329</v>
      </c>
      <c r="B232" s="90"/>
      <c r="C232" s="94" t="s">
        <v>341</v>
      </c>
      <c r="D232" s="94"/>
      <c r="E232" s="94"/>
      <c r="F232" s="94"/>
      <c r="G232" s="94"/>
      <c r="H232" s="12" t="s">
        <v>2</v>
      </c>
      <c r="I232" s="2">
        <f>I233+I237+I238</f>
        <v>227.50800000000001</v>
      </c>
      <c r="J232" s="2">
        <f t="shared" ref="J232:T232" si="44">J233+J237+J238</f>
        <v>174.48500000000001</v>
      </c>
      <c r="K232" s="2">
        <f t="shared" si="44"/>
        <v>582.53499999999997</v>
      </c>
      <c r="L232" s="2">
        <f t="shared" si="44"/>
        <v>275.52300000000002</v>
      </c>
      <c r="M232" s="72" t="s">
        <v>683</v>
      </c>
      <c r="N232" s="2">
        <f t="shared" si="44"/>
        <v>249.886</v>
      </c>
      <c r="O232" s="72" t="s">
        <v>683</v>
      </c>
      <c r="P232" s="2">
        <f>P233+P237+P238</f>
        <v>320.55899999999997</v>
      </c>
      <c r="Q232" s="72" t="s">
        <v>683</v>
      </c>
      <c r="R232" s="2">
        <f t="shared" si="44"/>
        <v>311.50900000000001</v>
      </c>
      <c r="S232" s="72" t="s">
        <v>683</v>
      </c>
      <c r="T232" s="2">
        <f t="shared" si="44"/>
        <v>320.85426999999999</v>
      </c>
      <c r="U232" s="1" t="s">
        <v>683</v>
      </c>
      <c r="V232" s="2">
        <f>L232+N232+P232+R232+T232</f>
        <v>1478.3312699999999</v>
      </c>
      <c r="W232" s="1" t="s">
        <v>683</v>
      </c>
      <c r="X232" s="13"/>
      <c r="Y232" s="13"/>
    </row>
    <row r="233" spans="1:37" s="29" customFormat="1" ht="11.25" customHeight="1" x14ac:dyDescent="0.2">
      <c r="A233" s="89" t="s">
        <v>343</v>
      </c>
      <c r="B233" s="89"/>
      <c r="C233" s="91" t="s">
        <v>680</v>
      </c>
      <c r="D233" s="91"/>
      <c r="E233" s="91"/>
      <c r="F233" s="91"/>
      <c r="G233" s="91"/>
      <c r="H233" s="11" t="s">
        <v>2</v>
      </c>
      <c r="I233" s="1">
        <v>209.328</v>
      </c>
      <c r="J233" s="42">
        <f>J235</f>
        <v>149.48500000000001</v>
      </c>
      <c r="K233" s="1">
        <v>159.535</v>
      </c>
      <c r="L233" s="1">
        <v>100</v>
      </c>
      <c r="M233" s="72" t="s">
        <v>683</v>
      </c>
      <c r="N233" s="1">
        <v>45</v>
      </c>
      <c r="O233" s="72" t="s">
        <v>683</v>
      </c>
      <c r="P233" s="1">
        <v>75</v>
      </c>
      <c r="Q233" s="72" t="s">
        <v>683</v>
      </c>
      <c r="R233" s="1">
        <v>40</v>
      </c>
      <c r="S233" s="72" t="s">
        <v>683</v>
      </c>
      <c r="T233" s="1">
        <v>41.2</v>
      </c>
      <c r="U233" s="1" t="s">
        <v>683</v>
      </c>
      <c r="V233" s="1">
        <f>L233+N233+P233+R233+T233</f>
        <v>301.2</v>
      </c>
      <c r="W233" s="1" t="s">
        <v>683</v>
      </c>
      <c r="X233" s="28"/>
      <c r="Y233" s="28"/>
    </row>
    <row r="234" spans="1:37" s="29" customFormat="1" ht="10.5" customHeight="1" x14ac:dyDescent="0.2">
      <c r="A234" s="89" t="s">
        <v>344</v>
      </c>
      <c r="B234" s="89"/>
      <c r="C234" s="97" t="s">
        <v>332</v>
      </c>
      <c r="D234" s="97"/>
      <c r="E234" s="97"/>
      <c r="F234" s="97"/>
      <c r="G234" s="97"/>
      <c r="H234" s="11" t="s">
        <v>2</v>
      </c>
      <c r="I234" s="1">
        <v>0</v>
      </c>
      <c r="J234" s="1">
        <v>0</v>
      </c>
      <c r="K234" s="1">
        <v>0</v>
      </c>
      <c r="L234" s="1">
        <v>0</v>
      </c>
      <c r="M234" s="72" t="s">
        <v>683</v>
      </c>
      <c r="N234" s="1">
        <v>0</v>
      </c>
      <c r="O234" s="72" t="s">
        <v>683</v>
      </c>
      <c r="P234" s="1">
        <v>0</v>
      </c>
      <c r="Q234" s="72" t="s">
        <v>683</v>
      </c>
      <c r="R234" s="1">
        <v>0</v>
      </c>
      <c r="S234" s="72" t="s">
        <v>683</v>
      </c>
      <c r="T234" s="1">
        <v>0</v>
      </c>
      <c r="U234" s="1" t="s">
        <v>683</v>
      </c>
      <c r="V234" s="1">
        <v>0</v>
      </c>
      <c r="W234" s="1" t="s">
        <v>683</v>
      </c>
      <c r="X234" s="28"/>
      <c r="Y234" s="28"/>
    </row>
    <row r="235" spans="1:37" s="29" customFormat="1" ht="9.75" customHeight="1" x14ac:dyDescent="0.2">
      <c r="A235" s="89" t="s">
        <v>345</v>
      </c>
      <c r="B235" s="89"/>
      <c r="C235" s="97" t="s">
        <v>333</v>
      </c>
      <c r="D235" s="97"/>
      <c r="E235" s="97"/>
      <c r="F235" s="97"/>
      <c r="G235" s="97"/>
      <c r="H235" s="11" t="s">
        <v>2</v>
      </c>
      <c r="I235" s="1">
        <v>209.328</v>
      </c>
      <c r="J235" s="42">
        <v>149.48500000000001</v>
      </c>
      <c r="K235" s="1">
        <v>159.535</v>
      </c>
      <c r="L235" s="1">
        <v>100</v>
      </c>
      <c r="M235" s="72" t="s">
        <v>683</v>
      </c>
      <c r="N235" s="1">
        <v>45</v>
      </c>
      <c r="O235" s="72" t="s">
        <v>683</v>
      </c>
      <c r="P235" s="1">
        <v>75</v>
      </c>
      <c r="Q235" s="72" t="s">
        <v>683</v>
      </c>
      <c r="R235" s="1">
        <v>40</v>
      </c>
      <c r="S235" s="72" t="s">
        <v>683</v>
      </c>
      <c r="T235" s="1">
        <f>R235*1.03</f>
        <v>41.2</v>
      </c>
      <c r="U235" s="1" t="s">
        <v>683</v>
      </c>
      <c r="V235" s="1">
        <f>L235+N235+P235+R235+T235</f>
        <v>301.2</v>
      </c>
      <c r="W235" s="1" t="s">
        <v>683</v>
      </c>
      <c r="X235" s="28"/>
      <c r="Y235" s="28"/>
    </row>
    <row r="236" spans="1:37" s="29" customFormat="1" ht="13.5" customHeight="1" x14ac:dyDescent="0.2">
      <c r="A236" s="89" t="s">
        <v>346</v>
      </c>
      <c r="B236" s="89"/>
      <c r="C236" s="97" t="s">
        <v>334</v>
      </c>
      <c r="D236" s="97"/>
      <c r="E236" s="97"/>
      <c r="F236" s="97"/>
      <c r="G236" s="97"/>
      <c r="H236" s="11" t="s">
        <v>2</v>
      </c>
      <c r="I236" s="1">
        <v>0</v>
      </c>
      <c r="J236" s="1">
        <v>0</v>
      </c>
      <c r="K236" s="1">
        <v>0</v>
      </c>
      <c r="L236" s="1">
        <v>0</v>
      </c>
      <c r="M236" s="72" t="s">
        <v>683</v>
      </c>
      <c r="N236" s="1">
        <v>0</v>
      </c>
      <c r="O236" s="72" t="s">
        <v>683</v>
      </c>
      <c r="P236" s="1">
        <v>0</v>
      </c>
      <c r="Q236" s="72" t="s">
        <v>683</v>
      </c>
      <c r="R236" s="1">
        <v>0</v>
      </c>
      <c r="S236" s="72" t="s">
        <v>683</v>
      </c>
      <c r="T236" s="1">
        <v>0</v>
      </c>
      <c r="U236" s="1" t="s">
        <v>683</v>
      </c>
      <c r="V236" s="1">
        <v>0</v>
      </c>
      <c r="W236" s="1" t="s">
        <v>683</v>
      </c>
      <c r="X236" s="28"/>
      <c r="Y236" s="28"/>
    </row>
    <row r="237" spans="1:37" s="29" customFormat="1" ht="11.25" x14ac:dyDescent="0.2">
      <c r="A237" s="89" t="s">
        <v>347</v>
      </c>
      <c r="B237" s="89"/>
      <c r="C237" s="91" t="s">
        <v>204</v>
      </c>
      <c r="D237" s="91"/>
      <c r="E237" s="91"/>
      <c r="F237" s="91"/>
      <c r="G237" s="91"/>
      <c r="H237" s="11" t="s">
        <v>2</v>
      </c>
      <c r="I237" s="1">
        <v>18.18</v>
      </c>
      <c r="J237" s="42">
        <v>25</v>
      </c>
      <c r="K237" s="1">
        <v>423</v>
      </c>
      <c r="L237" s="1">
        <v>175.523</v>
      </c>
      <c r="M237" s="72" t="s">
        <v>683</v>
      </c>
      <c r="N237" s="1">
        <v>204.886</v>
      </c>
      <c r="O237" s="72" t="s">
        <v>683</v>
      </c>
      <c r="P237" s="1">
        <v>245.559</v>
      </c>
      <c r="Q237" s="72" t="s">
        <v>683</v>
      </c>
      <c r="R237" s="1">
        <v>271.50900000000001</v>
      </c>
      <c r="S237" s="72" t="s">
        <v>683</v>
      </c>
      <c r="T237" s="1">
        <f>R237*1.03</f>
        <v>279.65427</v>
      </c>
      <c r="U237" s="1" t="s">
        <v>683</v>
      </c>
      <c r="V237" s="1">
        <f>L237+N237+P237+R237+T237</f>
        <v>1177.1312699999999</v>
      </c>
      <c r="W237" s="1" t="s">
        <v>683</v>
      </c>
      <c r="X237" s="28"/>
      <c r="Y237" s="28"/>
    </row>
    <row r="238" spans="1:37" s="29" customFormat="1" ht="11.25" x14ac:dyDescent="0.2">
      <c r="A238" s="89" t="s">
        <v>348</v>
      </c>
      <c r="B238" s="89"/>
      <c r="C238" s="91" t="s">
        <v>350</v>
      </c>
      <c r="D238" s="91"/>
      <c r="E238" s="91"/>
      <c r="F238" s="91"/>
      <c r="G238" s="91"/>
      <c r="H238" s="11" t="s">
        <v>2</v>
      </c>
      <c r="I238" s="1">
        <v>0</v>
      </c>
      <c r="J238" s="42">
        <v>0</v>
      </c>
      <c r="K238" s="1">
        <v>0</v>
      </c>
      <c r="L238" s="1">
        <v>0</v>
      </c>
      <c r="M238" s="72" t="s">
        <v>683</v>
      </c>
      <c r="N238" s="1">
        <v>0</v>
      </c>
      <c r="O238" s="72" t="s">
        <v>683</v>
      </c>
      <c r="P238" s="1">
        <v>0</v>
      </c>
      <c r="Q238" s="72" t="s">
        <v>683</v>
      </c>
      <c r="R238" s="1">
        <v>0</v>
      </c>
      <c r="S238" s="72" t="s">
        <v>683</v>
      </c>
      <c r="T238" s="1">
        <v>0</v>
      </c>
      <c r="U238" s="1" t="s">
        <v>683</v>
      </c>
      <c r="V238" s="1">
        <f>L238+N238+P238+R238+T238</f>
        <v>0</v>
      </c>
      <c r="W238" s="1" t="s">
        <v>683</v>
      </c>
      <c r="X238" s="28"/>
      <c r="Y238" s="28"/>
    </row>
    <row r="239" spans="1:37" s="14" customFormat="1" ht="21" customHeight="1" x14ac:dyDescent="0.2">
      <c r="A239" s="90" t="s">
        <v>349</v>
      </c>
      <c r="B239" s="90"/>
      <c r="C239" s="94" t="s">
        <v>351</v>
      </c>
      <c r="D239" s="94"/>
      <c r="E239" s="94"/>
      <c r="F239" s="94"/>
      <c r="G239" s="94"/>
      <c r="H239" s="12" t="s">
        <v>2</v>
      </c>
      <c r="I239" s="2">
        <f t="shared" ref="I239:K239" si="45">I164-I182</f>
        <v>592.03000000000043</v>
      </c>
      <c r="J239" s="2">
        <f>J164-J182</f>
        <v>476.30739999999992</v>
      </c>
      <c r="K239" s="2">
        <f t="shared" si="45"/>
        <v>703.24</v>
      </c>
      <c r="L239" s="2">
        <f>L164-L182</f>
        <v>606.33100000000013</v>
      </c>
      <c r="M239" s="72" t="s">
        <v>683</v>
      </c>
      <c r="N239" s="2">
        <f>N164-N182</f>
        <v>695.58637626595964</v>
      </c>
      <c r="O239" s="72" t="s">
        <v>683</v>
      </c>
      <c r="P239" s="2">
        <f>P164-P182</f>
        <v>753.77650058593986</v>
      </c>
      <c r="Q239" s="72" t="s">
        <v>683</v>
      </c>
      <c r="R239" s="2">
        <f>R164-R182</f>
        <v>810.47968909736028</v>
      </c>
      <c r="S239" s="72" t="s">
        <v>683</v>
      </c>
      <c r="T239" s="2">
        <f>T164-T182</f>
        <v>834.79407977028109</v>
      </c>
      <c r="U239" s="1" t="s">
        <v>683</v>
      </c>
      <c r="V239" s="2">
        <f>L239+N239+P239+R239+T239</f>
        <v>3700.967645719541</v>
      </c>
      <c r="W239" s="1" t="s">
        <v>683</v>
      </c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</row>
    <row r="240" spans="1:37" s="14" customFormat="1" ht="22.5" customHeight="1" x14ac:dyDescent="0.2">
      <c r="A240" s="90" t="s">
        <v>352</v>
      </c>
      <c r="B240" s="90"/>
      <c r="C240" s="94" t="s">
        <v>681</v>
      </c>
      <c r="D240" s="94"/>
      <c r="E240" s="94"/>
      <c r="F240" s="94"/>
      <c r="G240" s="94"/>
      <c r="H240" s="12" t="s">
        <v>2</v>
      </c>
      <c r="I240" s="2">
        <f>I200-I207</f>
        <v>-251.08</v>
      </c>
      <c r="J240" s="2">
        <f>J200-J207</f>
        <v>-545.97700000000009</v>
      </c>
      <c r="K240" s="2">
        <f t="shared" ref="K240" si="46">K200-K207</f>
        <v>-421.11</v>
      </c>
      <c r="L240" s="2">
        <f>L200-L207</f>
        <v>-418.9</v>
      </c>
      <c r="M240" s="72" t="s">
        <v>683</v>
      </c>
      <c r="N240" s="2">
        <f>N200-N207</f>
        <v>-438.82</v>
      </c>
      <c r="O240" s="72" t="s">
        <v>683</v>
      </c>
      <c r="P240" s="2">
        <f>P200-P207</f>
        <v>-452.34</v>
      </c>
      <c r="Q240" s="72" t="s">
        <v>683</v>
      </c>
      <c r="R240" s="2">
        <f>R200-R207</f>
        <v>-466.26000000000005</v>
      </c>
      <c r="S240" s="72" t="s">
        <v>683</v>
      </c>
      <c r="T240" s="2">
        <f>T200-T207</f>
        <v>-466.26</v>
      </c>
      <c r="U240" s="2" t="e">
        <f t="shared" ref="U240:V240" si="47">U200-U207</f>
        <v>#VALUE!</v>
      </c>
      <c r="V240" s="2">
        <f t="shared" si="47"/>
        <v>-2242.58</v>
      </c>
      <c r="W240" s="1" t="s">
        <v>683</v>
      </c>
      <c r="X240" s="13"/>
      <c r="Y240" s="13"/>
    </row>
    <row r="241" spans="1:30" s="29" customFormat="1" ht="11.25" x14ac:dyDescent="0.2">
      <c r="A241" s="89" t="s">
        <v>353</v>
      </c>
      <c r="B241" s="89"/>
      <c r="C241" s="91" t="s">
        <v>400</v>
      </c>
      <c r="D241" s="91"/>
      <c r="E241" s="91"/>
      <c r="F241" s="91"/>
      <c r="G241" s="91"/>
      <c r="H241" s="11" t="s">
        <v>2</v>
      </c>
      <c r="I241" s="1">
        <v>0</v>
      </c>
      <c r="J241" s="1">
        <v>0</v>
      </c>
      <c r="K241" s="1">
        <v>0</v>
      </c>
      <c r="L241" s="1">
        <v>0</v>
      </c>
      <c r="M241" s="72" t="s">
        <v>683</v>
      </c>
      <c r="N241" s="1">
        <v>0</v>
      </c>
      <c r="O241" s="72" t="s">
        <v>683</v>
      </c>
      <c r="P241" s="1">
        <v>0</v>
      </c>
      <c r="Q241" s="72" t="s">
        <v>683</v>
      </c>
      <c r="R241" s="1">
        <v>0</v>
      </c>
      <c r="S241" s="72" t="s">
        <v>683</v>
      </c>
      <c r="T241" s="1">
        <v>0</v>
      </c>
      <c r="U241" s="1" t="s">
        <v>683</v>
      </c>
      <c r="V241" s="1">
        <v>0</v>
      </c>
      <c r="W241" s="1" t="s">
        <v>683</v>
      </c>
      <c r="X241" s="28"/>
      <c r="Y241" s="28"/>
    </row>
    <row r="242" spans="1:30" s="29" customFormat="1" ht="11.25" x14ac:dyDescent="0.2">
      <c r="A242" s="89" t="s">
        <v>354</v>
      </c>
      <c r="B242" s="89"/>
      <c r="C242" s="91" t="s">
        <v>401</v>
      </c>
      <c r="D242" s="91"/>
      <c r="E242" s="91"/>
      <c r="F242" s="91"/>
      <c r="G242" s="91"/>
      <c r="H242" s="11" t="s">
        <v>2</v>
      </c>
      <c r="I242" s="1">
        <v>0</v>
      </c>
      <c r="J242" s="1">
        <v>0</v>
      </c>
      <c r="K242" s="1">
        <v>0</v>
      </c>
      <c r="L242" s="1">
        <v>0</v>
      </c>
      <c r="M242" s="72" t="s">
        <v>683</v>
      </c>
      <c r="N242" s="1">
        <v>0</v>
      </c>
      <c r="O242" s="72" t="s">
        <v>683</v>
      </c>
      <c r="P242" s="1">
        <v>0</v>
      </c>
      <c r="Q242" s="72" t="s">
        <v>683</v>
      </c>
      <c r="R242" s="1">
        <v>0</v>
      </c>
      <c r="S242" s="72" t="s">
        <v>683</v>
      </c>
      <c r="T242" s="1">
        <v>0</v>
      </c>
      <c r="U242" s="1" t="s">
        <v>683</v>
      </c>
      <c r="V242" s="1">
        <v>0</v>
      </c>
      <c r="W242" s="1" t="s">
        <v>683</v>
      </c>
      <c r="X242" s="28"/>
      <c r="Y242" s="28"/>
    </row>
    <row r="243" spans="1:30" s="14" customFormat="1" ht="22.5" customHeight="1" x14ac:dyDescent="0.2">
      <c r="A243" s="90" t="s">
        <v>355</v>
      </c>
      <c r="B243" s="90"/>
      <c r="C243" s="94" t="s">
        <v>402</v>
      </c>
      <c r="D243" s="94"/>
      <c r="E243" s="94"/>
      <c r="F243" s="94"/>
      <c r="G243" s="94"/>
      <c r="H243" s="12" t="s">
        <v>2</v>
      </c>
      <c r="I243" s="2">
        <f>I219-I232</f>
        <v>-221.89000000000001</v>
      </c>
      <c r="J243" s="2">
        <f t="shared" ref="J243:V243" si="48">J219-J232</f>
        <v>-35.355000000000047</v>
      </c>
      <c r="K243" s="2">
        <f t="shared" si="48"/>
        <v>-240.28499999999997</v>
      </c>
      <c r="L243" s="2">
        <f t="shared" si="48"/>
        <v>-173.27300000000002</v>
      </c>
      <c r="M243" s="72" t="s">
        <v>683</v>
      </c>
      <c r="N243" s="2">
        <f t="shared" si="48"/>
        <v>-247.636</v>
      </c>
      <c r="O243" s="72" t="s">
        <v>683</v>
      </c>
      <c r="P243" s="2">
        <f t="shared" si="48"/>
        <v>-318.30899999999997</v>
      </c>
      <c r="Q243" s="72" t="s">
        <v>683</v>
      </c>
      <c r="R243" s="2">
        <f t="shared" si="48"/>
        <v>-309.25900000000001</v>
      </c>
      <c r="S243" s="72" t="s">
        <v>683</v>
      </c>
      <c r="T243" s="2">
        <f t="shared" si="48"/>
        <v>-318.53676999999999</v>
      </c>
      <c r="U243" s="2" t="e">
        <f t="shared" si="48"/>
        <v>#VALUE!</v>
      </c>
      <c r="V243" s="2">
        <f t="shared" si="48"/>
        <v>-1367.01377</v>
      </c>
      <c r="W243" s="1" t="s">
        <v>683</v>
      </c>
      <c r="X243" s="13"/>
      <c r="Y243" s="13"/>
    </row>
    <row r="244" spans="1:30" s="29" customFormat="1" ht="11.25" x14ac:dyDescent="0.2">
      <c r="A244" s="89" t="s">
        <v>356</v>
      </c>
      <c r="B244" s="89"/>
      <c r="C244" s="91" t="s">
        <v>403</v>
      </c>
      <c r="D244" s="91"/>
      <c r="E244" s="91"/>
      <c r="F244" s="91"/>
      <c r="G244" s="91"/>
      <c r="H244" s="11" t="s">
        <v>2</v>
      </c>
      <c r="I244" s="1">
        <v>0</v>
      </c>
      <c r="J244" s="1">
        <v>0</v>
      </c>
      <c r="K244" s="1">
        <v>0</v>
      </c>
      <c r="L244" s="1">
        <v>0</v>
      </c>
      <c r="M244" s="72" t="s">
        <v>683</v>
      </c>
      <c r="N244" s="1">
        <v>0</v>
      </c>
      <c r="O244" s="72" t="s">
        <v>683</v>
      </c>
      <c r="P244" s="1">
        <v>0</v>
      </c>
      <c r="Q244" s="72" t="s">
        <v>683</v>
      </c>
      <c r="R244" s="1">
        <v>0</v>
      </c>
      <c r="S244" s="72" t="s">
        <v>683</v>
      </c>
      <c r="T244" s="1">
        <v>0</v>
      </c>
      <c r="U244" s="1" t="s">
        <v>683</v>
      </c>
      <c r="V244" s="1">
        <v>0</v>
      </c>
      <c r="W244" s="1" t="s">
        <v>683</v>
      </c>
      <c r="X244" s="28"/>
      <c r="Y244" s="28"/>
    </row>
    <row r="245" spans="1:30" s="29" customFormat="1" ht="11.25" x14ac:dyDescent="0.2">
      <c r="A245" s="89" t="s">
        <v>357</v>
      </c>
      <c r="B245" s="89"/>
      <c r="C245" s="91" t="s">
        <v>404</v>
      </c>
      <c r="D245" s="91"/>
      <c r="E245" s="91"/>
      <c r="F245" s="91"/>
      <c r="G245" s="91"/>
      <c r="H245" s="11" t="s">
        <v>2</v>
      </c>
      <c r="I245" s="1">
        <v>0</v>
      </c>
      <c r="J245" s="1">
        <v>0</v>
      </c>
      <c r="K245" s="1">
        <v>0</v>
      </c>
      <c r="L245" s="1">
        <v>0</v>
      </c>
      <c r="M245" s="72" t="s">
        <v>683</v>
      </c>
      <c r="N245" s="1">
        <v>0</v>
      </c>
      <c r="O245" s="72" t="s">
        <v>683</v>
      </c>
      <c r="P245" s="1">
        <v>0</v>
      </c>
      <c r="Q245" s="72" t="s">
        <v>683</v>
      </c>
      <c r="R245" s="1">
        <v>0</v>
      </c>
      <c r="S245" s="72" t="s">
        <v>683</v>
      </c>
      <c r="T245" s="1">
        <v>0</v>
      </c>
      <c r="U245" s="1" t="s">
        <v>683</v>
      </c>
      <c r="V245" s="1">
        <v>0</v>
      </c>
      <c r="W245" s="1" t="s">
        <v>683</v>
      </c>
      <c r="X245" s="28"/>
      <c r="Y245" s="28"/>
    </row>
    <row r="246" spans="1:30" s="14" customFormat="1" ht="11.25" x14ac:dyDescent="0.2">
      <c r="A246" s="90" t="s">
        <v>358</v>
      </c>
      <c r="B246" s="90"/>
      <c r="C246" s="94" t="s">
        <v>405</v>
      </c>
      <c r="D246" s="94"/>
      <c r="E246" s="94"/>
      <c r="F246" s="94"/>
      <c r="G246" s="94"/>
      <c r="H246" s="12" t="s">
        <v>2</v>
      </c>
      <c r="I246" s="2">
        <v>0</v>
      </c>
      <c r="J246" s="42">
        <v>0</v>
      </c>
      <c r="K246" s="2">
        <v>0</v>
      </c>
      <c r="L246" s="1">
        <v>0</v>
      </c>
      <c r="M246" s="72" t="s">
        <v>683</v>
      </c>
      <c r="N246" s="1" t="s">
        <v>683</v>
      </c>
      <c r="O246" s="72" t="s">
        <v>683</v>
      </c>
      <c r="P246" s="1" t="s">
        <v>683</v>
      </c>
      <c r="Q246" s="72" t="s">
        <v>683</v>
      </c>
      <c r="R246" s="1" t="s">
        <v>683</v>
      </c>
      <c r="S246" s="72" t="s">
        <v>683</v>
      </c>
      <c r="T246" s="1" t="s">
        <v>683</v>
      </c>
      <c r="U246" s="1" t="s">
        <v>683</v>
      </c>
      <c r="V246" s="1" t="s">
        <v>683</v>
      </c>
      <c r="W246" s="1" t="s">
        <v>683</v>
      </c>
      <c r="X246" s="28"/>
      <c r="Y246" s="28"/>
    </row>
    <row r="247" spans="1:30" s="14" customFormat="1" ht="19.5" customHeight="1" x14ac:dyDescent="0.2">
      <c r="A247" s="90" t="s">
        <v>359</v>
      </c>
      <c r="B247" s="90"/>
      <c r="C247" s="94" t="s">
        <v>406</v>
      </c>
      <c r="D247" s="94"/>
      <c r="E247" s="94"/>
      <c r="F247" s="94"/>
      <c r="G247" s="94"/>
      <c r="H247" s="12" t="s">
        <v>2</v>
      </c>
      <c r="I247" s="2">
        <v>27.904000000000224</v>
      </c>
      <c r="J247" s="59">
        <f>J240+J239+J243+J246</f>
        <v>-105.02460000000022</v>
      </c>
      <c r="K247" s="59">
        <f>K240+K239+K243+K246</f>
        <v>41.845000000000027</v>
      </c>
      <c r="L247" s="59">
        <f>L240+L239+L243+L246</f>
        <v>14.158000000000129</v>
      </c>
      <c r="M247" s="72" t="s">
        <v>683</v>
      </c>
      <c r="N247" s="2">
        <f>N239+N240+N243</f>
        <v>9.1303762659596543</v>
      </c>
      <c r="O247" s="72" t="s">
        <v>683</v>
      </c>
      <c r="P247" s="2">
        <f>P239+P240+P243</f>
        <v>-16.872499414060087</v>
      </c>
      <c r="Q247" s="72" t="s">
        <v>683</v>
      </c>
      <c r="R247" s="2">
        <f>R239+R240+R243</f>
        <v>34.960689097360216</v>
      </c>
      <c r="S247" s="72" t="s">
        <v>683</v>
      </c>
      <c r="T247" s="2">
        <f>T239+T240+T243</f>
        <v>49.997309770281106</v>
      </c>
      <c r="U247" s="1" t="s">
        <v>683</v>
      </c>
      <c r="V247" s="2">
        <f>L247+N247+P247+R247+T247</f>
        <v>91.373875719541019</v>
      </c>
      <c r="W247" s="1" t="s">
        <v>683</v>
      </c>
      <c r="X247" s="13"/>
      <c r="Y247" s="13"/>
      <c r="Z247" s="13"/>
      <c r="AA247" s="13"/>
      <c r="AB247" s="13"/>
      <c r="AC247" s="13"/>
      <c r="AD247" s="13"/>
    </row>
    <row r="248" spans="1:30" s="14" customFormat="1" ht="11.25" x14ac:dyDescent="0.2">
      <c r="A248" s="90" t="s">
        <v>360</v>
      </c>
      <c r="B248" s="90"/>
      <c r="C248" s="94" t="s">
        <v>407</v>
      </c>
      <c r="D248" s="94"/>
      <c r="E248" s="94"/>
      <c r="F248" s="94"/>
      <c r="G248" s="94"/>
      <c r="H248" s="12" t="s">
        <v>2</v>
      </c>
      <c r="I248" s="2">
        <v>127.48</v>
      </c>
      <c r="J248" s="59">
        <v>155.39599999999999</v>
      </c>
      <c r="K248" s="2">
        <f>J249</f>
        <v>50.371399999999767</v>
      </c>
      <c r="L248" s="2">
        <f>K249</f>
        <v>92.216399999999794</v>
      </c>
      <c r="M248" s="72" t="s">
        <v>683</v>
      </c>
      <c r="N248" s="2">
        <f>L249</f>
        <v>106.37439999999992</v>
      </c>
      <c r="O248" s="72" t="s">
        <v>683</v>
      </c>
      <c r="P248" s="2">
        <f>N249</f>
        <v>115.50477626595958</v>
      </c>
      <c r="Q248" s="72" t="s">
        <v>683</v>
      </c>
      <c r="R248" s="2">
        <f>P249</f>
        <v>98.632276851899491</v>
      </c>
      <c r="S248" s="72" t="s">
        <v>683</v>
      </c>
      <c r="T248" s="2">
        <f>R249</f>
        <v>133.59296594925971</v>
      </c>
      <c r="U248" s="1" t="s">
        <v>683</v>
      </c>
      <c r="V248" s="2">
        <f>L248+N248+P248+R248+T248</f>
        <v>546.32081906711846</v>
      </c>
      <c r="W248" s="1" t="s">
        <v>683</v>
      </c>
      <c r="X248" s="13"/>
      <c r="Y248" s="13"/>
    </row>
    <row r="249" spans="1:30" s="14" customFormat="1" ht="11.25" x14ac:dyDescent="0.2">
      <c r="A249" s="90" t="s">
        <v>361</v>
      </c>
      <c r="B249" s="90"/>
      <c r="C249" s="94" t="s">
        <v>408</v>
      </c>
      <c r="D249" s="94"/>
      <c r="E249" s="94"/>
      <c r="F249" s="94"/>
      <c r="G249" s="94"/>
      <c r="H249" s="12" t="s">
        <v>2</v>
      </c>
      <c r="I249" s="62">
        <f>I248+I247</f>
        <v>155.38400000000024</v>
      </c>
      <c r="J249" s="62">
        <f t="shared" ref="J249:R249" si="49">J248+J247</f>
        <v>50.371399999999767</v>
      </c>
      <c r="K249" s="62">
        <f t="shared" si="49"/>
        <v>92.216399999999794</v>
      </c>
      <c r="L249" s="62">
        <f t="shared" si="49"/>
        <v>106.37439999999992</v>
      </c>
      <c r="M249" s="72" t="s">
        <v>683</v>
      </c>
      <c r="N249" s="62">
        <f t="shared" si="49"/>
        <v>115.50477626595958</v>
      </c>
      <c r="O249" s="72" t="s">
        <v>683</v>
      </c>
      <c r="P249" s="62">
        <f t="shared" si="49"/>
        <v>98.632276851899491</v>
      </c>
      <c r="Q249" s="72" t="s">
        <v>683</v>
      </c>
      <c r="R249" s="62">
        <f t="shared" si="49"/>
        <v>133.59296594925971</v>
      </c>
      <c r="S249" s="72" t="s">
        <v>683</v>
      </c>
      <c r="T249" s="62">
        <f>T248+T247</f>
        <v>183.59027571954081</v>
      </c>
      <c r="U249" s="1" t="s">
        <v>683</v>
      </c>
      <c r="V249" s="2">
        <f>L249+N249+P249+R249+T249</f>
        <v>637.69469478665951</v>
      </c>
      <c r="W249" s="1" t="s">
        <v>683</v>
      </c>
      <c r="X249" s="13"/>
      <c r="Y249" s="13"/>
    </row>
    <row r="250" spans="1:30" s="14" customFormat="1" ht="11.25" x14ac:dyDescent="0.2">
      <c r="A250" s="90" t="s">
        <v>362</v>
      </c>
      <c r="B250" s="90"/>
      <c r="C250" s="94" t="s">
        <v>103</v>
      </c>
      <c r="D250" s="94"/>
      <c r="E250" s="94"/>
      <c r="F250" s="94"/>
      <c r="G250" s="94"/>
      <c r="H250" s="12" t="s">
        <v>469</v>
      </c>
      <c r="I250" s="2" t="s">
        <v>683</v>
      </c>
      <c r="J250" s="58" t="s">
        <v>683</v>
      </c>
      <c r="K250" s="2" t="s">
        <v>683</v>
      </c>
      <c r="L250" s="1" t="s">
        <v>683</v>
      </c>
      <c r="M250" s="72" t="s">
        <v>683</v>
      </c>
      <c r="N250" s="1" t="s">
        <v>683</v>
      </c>
      <c r="O250" s="72" t="s">
        <v>683</v>
      </c>
      <c r="P250" s="1" t="s">
        <v>683</v>
      </c>
      <c r="Q250" s="72" t="s">
        <v>683</v>
      </c>
      <c r="R250" s="1" t="s">
        <v>683</v>
      </c>
      <c r="S250" s="72" t="s">
        <v>683</v>
      </c>
      <c r="T250" s="1" t="s">
        <v>683</v>
      </c>
      <c r="U250" s="1" t="s">
        <v>683</v>
      </c>
      <c r="V250" s="1" t="s">
        <v>683</v>
      </c>
      <c r="W250" s="1" t="s">
        <v>683</v>
      </c>
      <c r="X250" s="28"/>
      <c r="Y250" s="28"/>
    </row>
    <row r="251" spans="1:30" s="29" customFormat="1" ht="11.25" x14ac:dyDescent="0.2">
      <c r="A251" s="89" t="s">
        <v>363</v>
      </c>
      <c r="B251" s="89"/>
      <c r="C251" s="91" t="s">
        <v>409</v>
      </c>
      <c r="D251" s="91"/>
      <c r="E251" s="91"/>
      <c r="F251" s="91"/>
      <c r="G251" s="91"/>
      <c r="H251" s="11" t="s">
        <v>2</v>
      </c>
      <c r="I251" s="2">
        <v>178.209</v>
      </c>
      <c r="J251" s="2">
        <v>185.29400000000001</v>
      </c>
      <c r="K251" s="2">
        <v>223.80500000000001</v>
      </c>
      <c r="L251" s="2">
        <v>205.91300000000001</v>
      </c>
      <c r="M251" s="72" t="s">
        <v>683</v>
      </c>
      <c r="N251" s="2">
        <v>221.24199999999999</v>
      </c>
      <c r="O251" s="72" t="s">
        <v>683</v>
      </c>
      <c r="P251" s="2">
        <v>226.869</v>
      </c>
      <c r="Q251" s="72" t="s">
        <v>683</v>
      </c>
      <c r="R251" s="2">
        <v>234.74600000000001</v>
      </c>
      <c r="S251" s="72" t="s">
        <v>683</v>
      </c>
      <c r="T251" s="2">
        <v>234.74600000000001</v>
      </c>
      <c r="U251" s="2" t="s">
        <v>683</v>
      </c>
      <c r="V251" s="2">
        <f>L251+N251+P251+R251+T251</f>
        <v>1123.5160000000001</v>
      </c>
      <c r="W251" s="1" t="s">
        <v>683</v>
      </c>
      <c r="X251" s="28"/>
      <c r="Y251" s="28"/>
    </row>
    <row r="252" spans="1:30" s="29" customFormat="1" ht="11.25" x14ac:dyDescent="0.2">
      <c r="A252" s="89" t="s">
        <v>364</v>
      </c>
      <c r="B252" s="89"/>
      <c r="C252" s="97" t="s">
        <v>410</v>
      </c>
      <c r="D252" s="97"/>
      <c r="E252" s="97"/>
      <c r="F252" s="97"/>
      <c r="G252" s="97"/>
      <c r="H252" s="11" t="s">
        <v>2</v>
      </c>
      <c r="I252" s="1" t="s">
        <v>683</v>
      </c>
      <c r="J252" s="1" t="s">
        <v>683</v>
      </c>
      <c r="K252" s="1" t="s">
        <v>683</v>
      </c>
      <c r="L252" s="1" t="s">
        <v>683</v>
      </c>
      <c r="M252" s="72" t="s">
        <v>683</v>
      </c>
      <c r="N252" s="1" t="s">
        <v>683</v>
      </c>
      <c r="O252" s="72" t="s">
        <v>683</v>
      </c>
      <c r="P252" s="1" t="s">
        <v>683</v>
      </c>
      <c r="Q252" s="72" t="s">
        <v>683</v>
      </c>
      <c r="R252" s="1" t="s">
        <v>683</v>
      </c>
      <c r="S252" s="72" t="s">
        <v>683</v>
      </c>
      <c r="T252" s="1" t="s">
        <v>683</v>
      </c>
      <c r="U252" s="1" t="s">
        <v>683</v>
      </c>
      <c r="V252" s="1" t="s">
        <v>683</v>
      </c>
      <c r="W252" s="1" t="s">
        <v>683</v>
      </c>
      <c r="X252" s="28"/>
      <c r="Y252" s="28"/>
    </row>
    <row r="253" spans="1:30" s="29" customFormat="1" ht="11.25" x14ac:dyDescent="0.2">
      <c r="A253" s="89" t="s">
        <v>365</v>
      </c>
      <c r="B253" s="89"/>
      <c r="C253" s="99" t="s">
        <v>411</v>
      </c>
      <c r="D253" s="99"/>
      <c r="E253" s="99"/>
      <c r="F253" s="99"/>
      <c r="G253" s="99"/>
      <c r="H253" s="11" t="s">
        <v>2</v>
      </c>
      <c r="I253" s="1" t="s">
        <v>683</v>
      </c>
      <c r="J253" s="1" t="s">
        <v>683</v>
      </c>
      <c r="K253" s="1" t="s">
        <v>683</v>
      </c>
      <c r="L253" s="1" t="s">
        <v>683</v>
      </c>
      <c r="M253" s="72" t="s">
        <v>683</v>
      </c>
      <c r="N253" s="1" t="s">
        <v>683</v>
      </c>
      <c r="O253" s="72" t="s">
        <v>683</v>
      </c>
      <c r="P253" s="1" t="s">
        <v>683</v>
      </c>
      <c r="Q253" s="72" t="s">
        <v>683</v>
      </c>
      <c r="R253" s="1" t="s">
        <v>683</v>
      </c>
      <c r="S253" s="72" t="s">
        <v>683</v>
      </c>
      <c r="T253" s="1" t="s">
        <v>683</v>
      </c>
      <c r="U253" s="1" t="s">
        <v>683</v>
      </c>
      <c r="V253" s="1" t="s">
        <v>683</v>
      </c>
      <c r="W253" s="1" t="s">
        <v>683</v>
      </c>
      <c r="X253" s="28"/>
      <c r="Y253" s="28"/>
    </row>
    <row r="254" spans="1:30" s="29" customFormat="1" ht="21.75" customHeight="1" x14ac:dyDescent="0.2">
      <c r="A254" s="89" t="s">
        <v>366</v>
      </c>
      <c r="B254" s="89"/>
      <c r="C254" s="99" t="s">
        <v>43</v>
      </c>
      <c r="D254" s="99"/>
      <c r="E254" s="99"/>
      <c r="F254" s="99"/>
      <c r="G254" s="99"/>
      <c r="H254" s="11" t="s">
        <v>2</v>
      </c>
      <c r="I254" s="1" t="s">
        <v>683</v>
      </c>
      <c r="J254" s="1" t="s">
        <v>683</v>
      </c>
      <c r="K254" s="1" t="s">
        <v>683</v>
      </c>
      <c r="L254" s="1" t="s">
        <v>683</v>
      </c>
      <c r="M254" s="72" t="s">
        <v>683</v>
      </c>
      <c r="N254" s="1" t="s">
        <v>683</v>
      </c>
      <c r="O254" s="72" t="s">
        <v>683</v>
      </c>
      <c r="P254" s="1" t="s">
        <v>683</v>
      </c>
      <c r="Q254" s="72" t="s">
        <v>683</v>
      </c>
      <c r="R254" s="1" t="s">
        <v>683</v>
      </c>
      <c r="S254" s="72" t="s">
        <v>683</v>
      </c>
      <c r="T254" s="1" t="s">
        <v>683</v>
      </c>
      <c r="U254" s="1" t="s">
        <v>683</v>
      </c>
      <c r="V254" s="1" t="s">
        <v>683</v>
      </c>
      <c r="W254" s="1" t="s">
        <v>683</v>
      </c>
      <c r="X254" s="28"/>
      <c r="Y254" s="28"/>
    </row>
    <row r="255" spans="1:30" s="29" customFormat="1" ht="11.25" customHeight="1" x14ac:dyDescent="0.2">
      <c r="A255" s="89" t="s">
        <v>367</v>
      </c>
      <c r="B255" s="89"/>
      <c r="C255" s="100" t="s">
        <v>411</v>
      </c>
      <c r="D255" s="100"/>
      <c r="E255" s="100"/>
      <c r="F255" s="100"/>
      <c r="G255" s="100"/>
      <c r="H255" s="11" t="s">
        <v>2</v>
      </c>
      <c r="I255" s="1" t="s">
        <v>683</v>
      </c>
      <c r="J255" s="1" t="s">
        <v>683</v>
      </c>
      <c r="K255" s="1" t="s">
        <v>683</v>
      </c>
      <c r="L255" s="1" t="s">
        <v>683</v>
      </c>
      <c r="M255" s="72" t="s">
        <v>683</v>
      </c>
      <c r="N255" s="1" t="s">
        <v>683</v>
      </c>
      <c r="O255" s="72" t="s">
        <v>683</v>
      </c>
      <c r="P255" s="1" t="s">
        <v>683</v>
      </c>
      <c r="Q255" s="72" t="s">
        <v>683</v>
      </c>
      <c r="R255" s="1" t="s">
        <v>683</v>
      </c>
      <c r="S255" s="72" t="s">
        <v>683</v>
      </c>
      <c r="T255" s="1" t="s">
        <v>683</v>
      </c>
      <c r="U255" s="1" t="s">
        <v>683</v>
      </c>
      <c r="V255" s="1" t="s">
        <v>683</v>
      </c>
      <c r="W255" s="1" t="s">
        <v>683</v>
      </c>
      <c r="X255" s="28"/>
      <c r="Y255" s="28"/>
    </row>
    <row r="256" spans="1:30" s="29" customFormat="1" ht="24" customHeight="1" x14ac:dyDescent="0.2">
      <c r="A256" s="89" t="s">
        <v>368</v>
      </c>
      <c r="B256" s="89"/>
      <c r="C256" s="99" t="s">
        <v>45</v>
      </c>
      <c r="D256" s="99"/>
      <c r="E256" s="99"/>
      <c r="F256" s="99"/>
      <c r="G256" s="99"/>
      <c r="H256" s="11" t="s">
        <v>2</v>
      </c>
      <c r="I256" s="1" t="s">
        <v>683</v>
      </c>
      <c r="J256" s="1" t="s">
        <v>683</v>
      </c>
      <c r="K256" s="1" t="s">
        <v>683</v>
      </c>
      <c r="L256" s="1" t="s">
        <v>683</v>
      </c>
      <c r="M256" s="72" t="s">
        <v>683</v>
      </c>
      <c r="N256" s="1" t="s">
        <v>683</v>
      </c>
      <c r="O256" s="72" t="s">
        <v>683</v>
      </c>
      <c r="P256" s="1" t="s">
        <v>683</v>
      </c>
      <c r="Q256" s="72" t="s">
        <v>683</v>
      </c>
      <c r="R256" s="1" t="s">
        <v>683</v>
      </c>
      <c r="S256" s="72" t="s">
        <v>683</v>
      </c>
      <c r="T256" s="1" t="s">
        <v>683</v>
      </c>
      <c r="U256" s="1" t="s">
        <v>683</v>
      </c>
      <c r="V256" s="1" t="s">
        <v>683</v>
      </c>
      <c r="W256" s="1" t="s">
        <v>683</v>
      </c>
      <c r="X256" s="28"/>
      <c r="Y256" s="28"/>
    </row>
    <row r="257" spans="1:25" s="29" customFormat="1" ht="11.25" customHeight="1" x14ac:dyDescent="0.2">
      <c r="A257" s="89" t="s">
        <v>369</v>
      </c>
      <c r="B257" s="89"/>
      <c r="C257" s="100" t="s">
        <v>411</v>
      </c>
      <c r="D257" s="100"/>
      <c r="E257" s="100"/>
      <c r="F257" s="100"/>
      <c r="G257" s="100"/>
      <c r="H257" s="11" t="s">
        <v>2</v>
      </c>
      <c r="I257" s="1" t="s">
        <v>683</v>
      </c>
      <c r="J257" s="1" t="s">
        <v>683</v>
      </c>
      <c r="K257" s="1" t="s">
        <v>683</v>
      </c>
      <c r="L257" s="1" t="s">
        <v>683</v>
      </c>
      <c r="M257" s="72" t="s">
        <v>683</v>
      </c>
      <c r="N257" s="1" t="s">
        <v>683</v>
      </c>
      <c r="O257" s="72" t="s">
        <v>683</v>
      </c>
      <c r="P257" s="1" t="s">
        <v>683</v>
      </c>
      <c r="Q257" s="72" t="s">
        <v>683</v>
      </c>
      <c r="R257" s="1" t="s">
        <v>683</v>
      </c>
      <c r="S257" s="72" t="s">
        <v>683</v>
      </c>
      <c r="T257" s="1" t="s">
        <v>683</v>
      </c>
      <c r="U257" s="1" t="s">
        <v>683</v>
      </c>
      <c r="V257" s="1" t="s">
        <v>683</v>
      </c>
      <c r="W257" s="1" t="s">
        <v>683</v>
      </c>
      <c r="X257" s="28"/>
      <c r="Y257" s="28"/>
    </row>
    <row r="258" spans="1:25" s="29" customFormat="1" ht="22.5" customHeight="1" x14ac:dyDescent="0.2">
      <c r="A258" s="89" t="s">
        <v>370</v>
      </c>
      <c r="B258" s="89"/>
      <c r="C258" s="99" t="s">
        <v>46</v>
      </c>
      <c r="D258" s="99"/>
      <c r="E258" s="99"/>
      <c r="F258" s="99"/>
      <c r="G258" s="99"/>
      <c r="H258" s="11" t="s">
        <v>2</v>
      </c>
      <c r="I258" s="1" t="s">
        <v>683</v>
      </c>
      <c r="J258" s="1" t="s">
        <v>683</v>
      </c>
      <c r="K258" s="1" t="s">
        <v>683</v>
      </c>
      <c r="L258" s="1" t="s">
        <v>683</v>
      </c>
      <c r="M258" s="72" t="s">
        <v>683</v>
      </c>
      <c r="N258" s="1" t="s">
        <v>683</v>
      </c>
      <c r="O258" s="72" t="s">
        <v>683</v>
      </c>
      <c r="P258" s="1" t="s">
        <v>683</v>
      </c>
      <c r="Q258" s="72" t="s">
        <v>683</v>
      </c>
      <c r="R258" s="1" t="s">
        <v>683</v>
      </c>
      <c r="S258" s="72" t="s">
        <v>683</v>
      </c>
      <c r="T258" s="1" t="s">
        <v>683</v>
      </c>
      <c r="U258" s="1" t="s">
        <v>683</v>
      </c>
      <c r="V258" s="1" t="s">
        <v>683</v>
      </c>
      <c r="W258" s="1" t="s">
        <v>683</v>
      </c>
      <c r="X258" s="28"/>
      <c r="Y258" s="28"/>
    </row>
    <row r="259" spans="1:25" s="29" customFormat="1" ht="11.25" x14ac:dyDescent="0.2">
      <c r="A259" s="89" t="s">
        <v>371</v>
      </c>
      <c r="B259" s="89"/>
      <c r="C259" s="100" t="s">
        <v>411</v>
      </c>
      <c r="D259" s="100"/>
      <c r="E259" s="100"/>
      <c r="F259" s="100"/>
      <c r="G259" s="100"/>
      <c r="H259" s="11" t="s">
        <v>2</v>
      </c>
      <c r="I259" s="1" t="s">
        <v>683</v>
      </c>
      <c r="J259" s="1" t="s">
        <v>683</v>
      </c>
      <c r="K259" s="1" t="s">
        <v>683</v>
      </c>
      <c r="L259" s="1" t="s">
        <v>683</v>
      </c>
      <c r="M259" s="72" t="s">
        <v>683</v>
      </c>
      <c r="N259" s="1" t="s">
        <v>683</v>
      </c>
      <c r="O259" s="72" t="s">
        <v>683</v>
      </c>
      <c r="P259" s="1" t="s">
        <v>683</v>
      </c>
      <c r="Q259" s="72" t="s">
        <v>683</v>
      </c>
      <c r="R259" s="1" t="s">
        <v>683</v>
      </c>
      <c r="S259" s="72" t="s">
        <v>683</v>
      </c>
      <c r="T259" s="1" t="s">
        <v>683</v>
      </c>
      <c r="U259" s="1" t="s">
        <v>683</v>
      </c>
      <c r="V259" s="1" t="s">
        <v>683</v>
      </c>
      <c r="W259" s="1" t="s">
        <v>683</v>
      </c>
      <c r="X259" s="28"/>
      <c r="Y259" s="28"/>
    </row>
    <row r="260" spans="1:25" s="29" customFormat="1" ht="11.25" x14ac:dyDescent="0.2">
      <c r="A260" s="89" t="s">
        <v>372</v>
      </c>
      <c r="B260" s="89"/>
      <c r="C260" s="97" t="s">
        <v>412</v>
      </c>
      <c r="D260" s="97"/>
      <c r="E260" s="97"/>
      <c r="F260" s="97"/>
      <c r="G260" s="97"/>
      <c r="H260" s="11" t="s">
        <v>2</v>
      </c>
      <c r="I260" s="1" t="s">
        <v>683</v>
      </c>
      <c r="J260" s="1" t="s">
        <v>683</v>
      </c>
      <c r="K260" s="1" t="s">
        <v>683</v>
      </c>
      <c r="L260" s="1" t="s">
        <v>683</v>
      </c>
      <c r="M260" s="72" t="s">
        <v>683</v>
      </c>
      <c r="N260" s="1" t="s">
        <v>683</v>
      </c>
      <c r="O260" s="72" t="s">
        <v>683</v>
      </c>
      <c r="P260" s="1" t="s">
        <v>683</v>
      </c>
      <c r="Q260" s="72" t="s">
        <v>683</v>
      </c>
      <c r="R260" s="1" t="s">
        <v>683</v>
      </c>
      <c r="S260" s="72" t="s">
        <v>683</v>
      </c>
      <c r="T260" s="1" t="s">
        <v>683</v>
      </c>
      <c r="U260" s="1" t="s">
        <v>683</v>
      </c>
      <c r="V260" s="1" t="s">
        <v>683</v>
      </c>
      <c r="W260" s="1" t="s">
        <v>683</v>
      </c>
      <c r="X260" s="28"/>
      <c r="Y260" s="28"/>
    </row>
    <row r="261" spans="1:25" s="29" customFormat="1" ht="11.25" x14ac:dyDescent="0.2">
      <c r="A261" s="89" t="s">
        <v>373</v>
      </c>
      <c r="B261" s="89"/>
      <c r="C261" s="99" t="s">
        <v>411</v>
      </c>
      <c r="D261" s="99"/>
      <c r="E261" s="99"/>
      <c r="F261" s="99"/>
      <c r="G261" s="99"/>
      <c r="H261" s="11" t="s">
        <v>2</v>
      </c>
      <c r="I261" s="1" t="s">
        <v>683</v>
      </c>
      <c r="J261" s="1" t="s">
        <v>683</v>
      </c>
      <c r="K261" s="1" t="s">
        <v>683</v>
      </c>
      <c r="L261" s="1" t="s">
        <v>683</v>
      </c>
      <c r="M261" s="72" t="s">
        <v>683</v>
      </c>
      <c r="N261" s="1" t="s">
        <v>683</v>
      </c>
      <c r="O261" s="72" t="s">
        <v>683</v>
      </c>
      <c r="P261" s="1" t="s">
        <v>683</v>
      </c>
      <c r="Q261" s="72" t="s">
        <v>683</v>
      </c>
      <c r="R261" s="1" t="s">
        <v>683</v>
      </c>
      <c r="S261" s="72" t="s">
        <v>683</v>
      </c>
      <c r="T261" s="1" t="s">
        <v>683</v>
      </c>
      <c r="U261" s="1" t="s">
        <v>683</v>
      </c>
      <c r="V261" s="1" t="s">
        <v>683</v>
      </c>
      <c r="W261" s="1" t="s">
        <v>683</v>
      </c>
      <c r="X261" s="28"/>
      <c r="Y261" s="28"/>
    </row>
    <row r="262" spans="1:25" s="29" customFormat="1" ht="11.25" x14ac:dyDescent="0.2">
      <c r="A262" s="89" t="s">
        <v>374</v>
      </c>
      <c r="B262" s="89"/>
      <c r="C262" s="97" t="s">
        <v>413</v>
      </c>
      <c r="D262" s="97"/>
      <c r="E262" s="97"/>
      <c r="F262" s="97"/>
      <c r="G262" s="97"/>
      <c r="H262" s="11" t="s">
        <v>2</v>
      </c>
      <c r="I262" s="1" t="s">
        <v>683</v>
      </c>
      <c r="J262" s="1" t="s">
        <v>683</v>
      </c>
      <c r="K262" s="1" t="s">
        <v>683</v>
      </c>
      <c r="L262" s="1" t="s">
        <v>683</v>
      </c>
      <c r="M262" s="72" t="s">
        <v>683</v>
      </c>
      <c r="N262" s="1" t="s">
        <v>683</v>
      </c>
      <c r="O262" s="72" t="s">
        <v>683</v>
      </c>
      <c r="P262" s="1" t="s">
        <v>683</v>
      </c>
      <c r="Q262" s="72" t="s">
        <v>683</v>
      </c>
      <c r="R262" s="1" t="s">
        <v>683</v>
      </c>
      <c r="S262" s="72" t="s">
        <v>683</v>
      </c>
      <c r="T262" s="1" t="s">
        <v>683</v>
      </c>
      <c r="U262" s="1" t="s">
        <v>683</v>
      </c>
      <c r="V262" s="1" t="s">
        <v>683</v>
      </c>
      <c r="W262" s="1" t="s">
        <v>683</v>
      </c>
      <c r="X262" s="28"/>
      <c r="Y262" s="28"/>
    </row>
    <row r="263" spans="1:25" s="29" customFormat="1" ht="11.25" x14ac:dyDescent="0.2">
      <c r="A263" s="89" t="s">
        <v>375</v>
      </c>
      <c r="B263" s="89"/>
      <c r="C263" s="99" t="s">
        <v>411</v>
      </c>
      <c r="D263" s="99"/>
      <c r="E263" s="99"/>
      <c r="F263" s="99"/>
      <c r="G263" s="99"/>
      <c r="H263" s="11" t="s">
        <v>2</v>
      </c>
      <c r="I263" s="1" t="s">
        <v>683</v>
      </c>
      <c r="J263" s="1" t="s">
        <v>683</v>
      </c>
      <c r="K263" s="1" t="s">
        <v>683</v>
      </c>
      <c r="L263" s="1" t="s">
        <v>683</v>
      </c>
      <c r="M263" s="72" t="s">
        <v>683</v>
      </c>
      <c r="N263" s="1" t="s">
        <v>683</v>
      </c>
      <c r="O263" s="72" t="s">
        <v>683</v>
      </c>
      <c r="P263" s="1" t="s">
        <v>683</v>
      </c>
      <c r="Q263" s="72" t="s">
        <v>683</v>
      </c>
      <c r="R263" s="1" t="s">
        <v>683</v>
      </c>
      <c r="S263" s="72" t="s">
        <v>683</v>
      </c>
      <c r="T263" s="1" t="s">
        <v>683</v>
      </c>
      <c r="U263" s="1" t="s">
        <v>683</v>
      </c>
      <c r="V263" s="1" t="s">
        <v>683</v>
      </c>
      <c r="W263" s="1" t="s">
        <v>683</v>
      </c>
      <c r="X263" s="28"/>
      <c r="Y263" s="28"/>
    </row>
    <row r="264" spans="1:25" s="29" customFormat="1" ht="11.25" x14ac:dyDescent="0.2">
      <c r="A264" s="89" t="s">
        <v>376</v>
      </c>
      <c r="B264" s="89"/>
      <c r="C264" s="97" t="s">
        <v>414</v>
      </c>
      <c r="D264" s="97"/>
      <c r="E264" s="97"/>
      <c r="F264" s="97"/>
      <c r="G264" s="97"/>
      <c r="H264" s="11" t="s">
        <v>2</v>
      </c>
      <c r="I264" s="1" t="s">
        <v>683</v>
      </c>
      <c r="J264" s="1" t="s">
        <v>683</v>
      </c>
      <c r="K264" s="1" t="s">
        <v>683</v>
      </c>
      <c r="L264" s="1" t="s">
        <v>683</v>
      </c>
      <c r="M264" s="72" t="s">
        <v>683</v>
      </c>
      <c r="N264" s="1" t="s">
        <v>683</v>
      </c>
      <c r="O264" s="72" t="s">
        <v>683</v>
      </c>
      <c r="P264" s="1" t="s">
        <v>683</v>
      </c>
      <c r="Q264" s="72" t="s">
        <v>683</v>
      </c>
      <c r="R264" s="1" t="s">
        <v>683</v>
      </c>
      <c r="S264" s="72" t="s">
        <v>683</v>
      </c>
      <c r="T264" s="1" t="s">
        <v>683</v>
      </c>
      <c r="U264" s="1" t="s">
        <v>683</v>
      </c>
      <c r="V264" s="1" t="s">
        <v>683</v>
      </c>
      <c r="W264" s="1" t="s">
        <v>683</v>
      </c>
      <c r="X264" s="28"/>
      <c r="Y264" s="28"/>
    </row>
    <row r="265" spans="1:25" s="29" customFormat="1" ht="11.25" x14ac:dyDescent="0.2">
      <c r="A265" s="89" t="s">
        <v>377</v>
      </c>
      <c r="B265" s="89"/>
      <c r="C265" s="99" t="s">
        <v>411</v>
      </c>
      <c r="D265" s="99"/>
      <c r="E265" s="99"/>
      <c r="F265" s="99"/>
      <c r="G265" s="99"/>
      <c r="H265" s="11" t="s">
        <v>2</v>
      </c>
      <c r="I265" s="1" t="s">
        <v>683</v>
      </c>
      <c r="J265" s="1" t="s">
        <v>683</v>
      </c>
      <c r="K265" s="1" t="s">
        <v>683</v>
      </c>
      <c r="L265" s="1" t="s">
        <v>683</v>
      </c>
      <c r="M265" s="72" t="s">
        <v>683</v>
      </c>
      <c r="N265" s="1" t="s">
        <v>683</v>
      </c>
      <c r="O265" s="72" t="s">
        <v>683</v>
      </c>
      <c r="P265" s="1" t="s">
        <v>683</v>
      </c>
      <c r="Q265" s="72" t="s">
        <v>683</v>
      </c>
      <c r="R265" s="1" t="s">
        <v>683</v>
      </c>
      <c r="S265" s="72" t="s">
        <v>683</v>
      </c>
      <c r="T265" s="1" t="s">
        <v>683</v>
      </c>
      <c r="U265" s="1" t="s">
        <v>683</v>
      </c>
      <c r="V265" s="1" t="s">
        <v>683</v>
      </c>
      <c r="W265" s="1" t="s">
        <v>683</v>
      </c>
      <c r="X265" s="28"/>
      <c r="Y265" s="28"/>
    </row>
    <row r="266" spans="1:25" s="29" customFormat="1" ht="11.25" x14ac:dyDescent="0.2">
      <c r="A266" s="89" t="s">
        <v>378</v>
      </c>
      <c r="B266" s="89"/>
      <c r="C266" s="97" t="s">
        <v>415</v>
      </c>
      <c r="D266" s="97"/>
      <c r="E266" s="97"/>
      <c r="F266" s="97"/>
      <c r="G266" s="97"/>
      <c r="H266" s="11" t="s">
        <v>2</v>
      </c>
      <c r="I266" s="1" t="s">
        <v>683</v>
      </c>
      <c r="J266" s="1" t="s">
        <v>683</v>
      </c>
      <c r="K266" s="1" t="s">
        <v>683</v>
      </c>
      <c r="L266" s="1" t="s">
        <v>683</v>
      </c>
      <c r="M266" s="72" t="s">
        <v>683</v>
      </c>
      <c r="N266" s="1" t="s">
        <v>683</v>
      </c>
      <c r="O266" s="72" t="s">
        <v>683</v>
      </c>
      <c r="P266" s="1" t="s">
        <v>683</v>
      </c>
      <c r="Q266" s="72" t="s">
        <v>683</v>
      </c>
      <c r="R266" s="1" t="s">
        <v>683</v>
      </c>
      <c r="S266" s="72" t="s">
        <v>683</v>
      </c>
      <c r="T266" s="1" t="s">
        <v>683</v>
      </c>
      <c r="U266" s="1" t="s">
        <v>683</v>
      </c>
      <c r="V266" s="1" t="s">
        <v>683</v>
      </c>
      <c r="W266" s="1" t="s">
        <v>683</v>
      </c>
      <c r="X266" s="28"/>
      <c r="Y266" s="28"/>
    </row>
    <row r="267" spans="1:25" s="29" customFormat="1" ht="11.25" x14ac:dyDescent="0.2">
      <c r="A267" s="89" t="s">
        <v>379</v>
      </c>
      <c r="B267" s="89"/>
      <c r="C267" s="99" t="s">
        <v>411</v>
      </c>
      <c r="D267" s="99"/>
      <c r="E267" s="99"/>
      <c r="F267" s="99"/>
      <c r="G267" s="99"/>
      <c r="H267" s="11" t="s">
        <v>2</v>
      </c>
      <c r="I267" s="1" t="s">
        <v>683</v>
      </c>
      <c r="J267" s="1" t="s">
        <v>683</v>
      </c>
      <c r="K267" s="1" t="s">
        <v>683</v>
      </c>
      <c r="L267" s="1" t="s">
        <v>683</v>
      </c>
      <c r="M267" s="72" t="s">
        <v>683</v>
      </c>
      <c r="N267" s="1" t="s">
        <v>683</v>
      </c>
      <c r="O267" s="72" t="s">
        <v>683</v>
      </c>
      <c r="P267" s="1" t="s">
        <v>683</v>
      </c>
      <c r="Q267" s="72" t="s">
        <v>683</v>
      </c>
      <c r="R267" s="1" t="s">
        <v>683</v>
      </c>
      <c r="S267" s="72" t="s">
        <v>683</v>
      </c>
      <c r="T267" s="1" t="s">
        <v>683</v>
      </c>
      <c r="U267" s="1" t="s">
        <v>683</v>
      </c>
      <c r="V267" s="1" t="s">
        <v>683</v>
      </c>
      <c r="W267" s="1" t="s">
        <v>683</v>
      </c>
      <c r="X267" s="28"/>
      <c r="Y267" s="28"/>
    </row>
    <row r="268" spans="1:25" s="29" customFormat="1" ht="11.25" x14ac:dyDescent="0.2">
      <c r="A268" s="89" t="s">
        <v>380</v>
      </c>
      <c r="B268" s="89"/>
      <c r="C268" s="97" t="s">
        <v>416</v>
      </c>
      <c r="D268" s="97"/>
      <c r="E268" s="97"/>
      <c r="F268" s="97"/>
      <c r="G268" s="97"/>
      <c r="H268" s="11" t="s">
        <v>2</v>
      </c>
      <c r="I268" s="1" t="s">
        <v>683</v>
      </c>
      <c r="J268" s="1" t="s">
        <v>683</v>
      </c>
      <c r="K268" s="1" t="s">
        <v>683</v>
      </c>
      <c r="L268" s="1" t="s">
        <v>683</v>
      </c>
      <c r="M268" s="72" t="s">
        <v>683</v>
      </c>
      <c r="N268" s="1" t="s">
        <v>683</v>
      </c>
      <c r="O268" s="72" t="s">
        <v>683</v>
      </c>
      <c r="P268" s="1" t="s">
        <v>683</v>
      </c>
      <c r="Q268" s="72" t="s">
        <v>683</v>
      </c>
      <c r="R268" s="1" t="s">
        <v>683</v>
      </c>
      <c r="S268" s="72" t="s">
        <v>683</v>
      </c>
      <c r="T268" s="1" t="s">
        <v>683</v>
      </c>
      <c r="U268" s="1" t="s">
        <v>683</v>
      </c>
      <c r="V268" s="1" t="s">
        <v>683</v>
      </c>
      <c r="W268" s="1" t="s">
        <v>683</v>
      </c>
      <c r="X268" s="28"/>
      <c r="Y268" s="28"/>
    </row>
    <row r="269" spans="1:25" s="29" customFormat="1" ht="11.25" x14ac:dyDescent="0.2">
      <c r="A269" s="89" t="s">
        <v>381</v>
      </c>
      <c r="B269" s="89"/>
      <c r="C269" s="99" t="s">
        <v>411</v>
      </c>
      <c r="D269" s="99"/>
      <c r="E269" s="99"/>
      <c r="F269" s="99"/>
      <c r="G269" s="99"/>
      <c r="H269" s="11" t="s">
        <v>2</v>
      </c>
      <c r="I269" s="1" t="s">
        <v>683</v>
      </c>
      <c r="J269" s="1" t="s">
        <v>683</v>
      </c>
      <c r="K269" s="1" t="s">
        <v>683</v>
      </c>
      <c r="L269" s="1" t="s">
        <v>683</v>
      </c>
      <c r="M269" s="72" t="s">
        <v>683</v>
      </c>
      <c r="N269" s="1" t="s">
        <v>683</v>
      </c>
      <c r="O269" s="72" t="s">
        <v>683</v>
      </c>
      <c r="P269" s="1" t="s">
        <v>683</v>
      </c>
      <c r="Q269" s="72" t="s">
        <v>683</v>
      </c>
      <c r="R269" s="1" t="s">
        <v>683</v>
      </c>
      <c r="S269" s="72" t="s">
        <v>683</v>
      </c>
      <c r="T269" s="1" t="s">
        <v>683</v>
      </c>
      <c r="U269" s="1" t="s">
        <v>683</v>
      </c>
      <c r="V269" s="1" t="s">
        <v>683</v>
      </c>
      <c r="W269" s="1" t="s">
        <v>683</v>
      </c>
      <c r="X269" s="28"/>
      <c r="Y269" s="28"/>
    </row>
    <row r="270" spans="1:25" s="29" customFormat="1" ht="11.25" x14ac:dyDescent="0.2">
      <c r="A270" s="89" t="s">
        <v>380</v>
      </c>
      <c r="B270" s="89"/>
      <c r="C270" s="97" t="s">
        <v>417</v>
      </c>
      <c r="D270" s="97"/>
      <c r="E270" s="97"/>
      <c r="F270" s="97"/>
      <c r="G270" s="97"/>
      <c r="H270" s="11" t="s">
        <v>2</v>
      </c>
      <c r="I270" s="1" t="s">
        <v>683</v>
      </c>
      <c r="J270" s="1" t="s">
        <v>683</v>
      </c>
      <c r="K270" s="1" t="s">
        <v>683</v>
      </c>
      <c r="L270" s="1" t="s">
        <v>683</v>
      </c>
      <c r="M270" s="72" t="s">
        <v>683</v>
      </c>
      <c r="N270" s="1" t="s">
        <v>683</v>
      </c>
      <c r="O270" s="72" t="s">
        <v>683</v>
      </c>
      <c r="P270" s="1" t="s">
        <v>683</v>
      </c>
      <c r="Q270" s="72" t="s">
        <v>683</v>
      </c>
      <c r="R270" s="1" t="s">
        <v>683</v>
      </c>
      <c r="S270" s="72" t="s">
        <v>683</v>
      </c>
      <c r="T270" s="1" t="s">
        <v>683</v>
      </c>
      <c r="U270" s="1" t="s">
        <v>683</v>
      </c>
      <c r="V270" s="1" t="s">
        <v>683</v>
      </c>
      <c r="W270" s="1" t="s">
        <v>683</v>
      </c>
      <c r="X270" s="28"/>
      <c r="Y270" s="28"/>
    </row>
    <row r="271" spans="1:25" s="29" customFormat="1" ht="11.25" x14ac:dyDescent="0.2">
      <c r="A271" s="89" t="s">
        <v>382</v>
      </c>
      <c r="B271" s="89"/>
      <c r="C271" s="99" t="s">
        <v>411</v>
      </c>
      <c r="D271" s="99"/>
      <c r="E271" s="99"/>
      <c r="F271" s="99"/>
      <c r="G271" s="99"/>
      <c r="H271" s="11" t="s">
        <v>2</v>
      </c>
      <c r="I271" s="1" t="s">
        <v>683</v>
      </c>
      <c r="J271" s="1" t="s">
        <v>683</v>
      </c>
      <c r="K271" s="1" t="s">
        <v>683</v>
      </c>
      <c r="L271" s="1" t="s">
        <v>683</v>
      </c>
      <c r="M271" s="72" t="s">
        <v>683</v>
      </c>
      <c r="N271" s="1" t="s">
        <v>683</v>
      </c>
      <c r="O271" s="72" t="s">
        <v>683</v>
      </c>
      <c r="P271" s="1" t="s">
        <v>683</v>
      </c>
      <c r="Q271" s="72" t="s">
        <v>683</v>
      </c>
      <c r="R271" s="1" t="s">
        <v>683</v>
      </c>
      <c r="S271" s="72" t="s">
        <v>683</v>
      </c>
      <c r="T271" s="1" t="s">
        <v>683</v>
      </c>
      <c r="U271" s="1" t="s">
        <v>683</v>
      </c>
      <c r="V271" s="1" t="s">
        <v>683</v>
      </c>
      <c r="W271" s="1" t="s">
        <v>683</v>
      </c>
      <c r="X271" s="28"/>
      <c r="Y271" s="28"/>
    </row>
    <row r="272" spans="1:25" s="29" customFormat="1" ht="35.25" customHeight="1" x14ac:dyDescent="0.2">
      <c r="A272" s="89" t="s">
        <v>383</v>
      </c>
      <c r="B272" s="89"/>
      <c r="C272" s="97" t="s">
        <v>663</v>
      </c>
      <c r="D272" s="97"/>
      <c r="E272" s="97"/>
      <c r="F272" s="97"/>
      <c r="G272" s="97"/>
      <c r="H272" s="11" t="s">
        <v>2</v>
      </c>
      <c r="I272" s="1" t="s">
        <v>683</v>
      </c>
      <c r="J272" s="1" t="s">
        <v>683</v>
      </c>
      <c r="K272" s="1" t="s">
        <v>683</v>
      </c>
      <c r="L272" s="1" t="s">
        <v>683</v>
      </c>
      <c r="M272" s="72" t="s">
        <v>683</v>
      </c>
      <c r="N272" s="1" t="s">
        <v>683</v>
      </c>
      <c r="O272" s="72" t="s">
        <v>683</v>
      </c>
      <c r="P272" s="1" t="s">
        <v>683</v>
      </c>
      <c r="Q272" s="72" t="s">
        <v>683</v>
      </c>
      <c r="R272" s="1" t="s">
        <v>683</v>
      </c>
      <c r="S272" s="72" t="s">
        <v>683</v>
      </c>
      <c r="T272" s="1" t="s">
        <v>683</v>
      </c>
      <c r="U272" s="1" t="s">
        <v>683</v>
      </c>
      <c r="V272" s="1" t="s">
        <v>683</v>
      </c>
      <c r="W272" s="1" t="s">
        <v>683</v>
      </c>
      <c r="X272" s="28"/>
      <c r="Y272" s="28"/>
    </row>
    <row r="273" spans="1:25" s="29" customFormat="1" ht="11.25" x14ac:dyDescent="0.2">
      <c r="A273" s="89" t="s">
        <v>384</v>
      </c>
      <c r="B273" s="89"/>
      <c r="C273" s="99" t="s">
        <v>411</v>
      </c>
      <c r="D273" s="99"/>
      <c r="E273" s="99"/>
      <c r="F273" s="99"/>
      <c r="G273" s="99"/>
      <c r="H273" s="11" t="s">
        <v>2</v>
      </c>
      <c r="I273" s="1" t="s">
        <v>683</v>
      </c>
      <c r="J273" s="1" t="s">
        <v>683</v>
      </c>
      <c r="K273" s="1" t="s">
        <v>683</v>
      </c>
      <c r="L273" s="1" t="s">
        <v>683</v>
      </c>
      <c r="M273" s="72" t="s">
        <v>683</v>
      </c>
      <c r="N273" s="1" t="s">
        <v>683</v>
      </c>
      <c r="O273" s="72" t="s">
        <v>683</v>
      </c>
      <c r="P273" s="1" t="s">
        <v>683</v>
      </c>
      <c r="Q273" s="72" t="s">
        <v>683</v>
      </c>
      <c r="R273" s="1" t="s">
        <v>683</v>
      </c>
      <c r="S273" s="72" t="s">
        <v>683</v>
      </c>
      <c r="T273" s="1" t="s">
        <v>683</v>
      </c>
      <c r="U273" s="1" t="s">
        <v>683</v>
      </c>
      <c r="V273" s="1" t="s">
        <v>683</v>
      </c>
      <c r="W273" s="1" t="s">
        <v>683</v>
      </c>
      <c r="X273" s="28"/>
      <c r="Y273" s="28"/>
    </row>
    <row r="274" spans="1:25" s="29" customFormat="1" ht="11.25" x14ac:dyDescent="0.2">
      <c r="A274" s="89" t="s">
        <v>385</v>
      </c>
      <c r="B274" s="89"/>
      <c r="C274" s="99" t="s">
        <v>75</v>
      </c>
      <c r="D274" s="99"/>
      <c r="E274" s="99"/>
      <c r="F274" s="99"/>
      <c r="G274" s="99"/>
      <c r="H274" s="11" t="s">
        <v>2</v>
      </c>
      <c r="I274" s="1" t="s">
        <v>683</v>
      </c>
      <c r="J274" s="1" t="s">
        <v>683</v>
      </c>
      <c r="K274" s="1" t="s">
        <v>683</v>
      </c>
      <c r="L274" s="1" t="s">
        <v>683</v>
      </c>
      <c r="M274" s="72" t="s">
        <v>683</v>
      </c>
      <c r="N274" s="1" t="s">
        <v>683</v>
      </c>
      <c r="O274" s="72" t="s">
        <v>683</v>
      </c>
      <c r="P274" s="1" t="s">
        <v>683</v>
      </c>
      <c r="Q274" s="72" t="s">
        <v>683</v>
      </c>
      <c r="R274" s="1" t="s">
        <v>683</v>
      </c>
      <c r="S274" s="72" t="s">
        <v>683</v>
      </c>
      <c r="T274" s="1" t="s">
        <v>683</v>
      </c>
      <c r="U274" s="1" t="s">
        <v>683</v>
      </c>
      <c r="V274" s="1" t="s">
        <v>683</v>
      </c>
      <c r="W274" s="1" t="s">
        <v>683</v>
      </c>
      <c r="X274" s="28"/>
      <c r="Y274" s="28"/>
    </row>
    <row r="275" spans="1:25" s="29" customFormat="1" ht="11.25" x14ac:dyDescent="0.2">
      <c r="A275" s="89" t="s">
        <v>386</v>
      </c>
      <c r="B275" s="89"/>
      <c r="C275" s="100" t="s">
        <v>411</v>
      </c>
      <c r="D275" s="100"/>
      <c r="E275" s="100"/>
      <c r="F275" s="100"/>
      <c r="G275" s="100"/>
      <c r="H275" s="11" t="s">
        <v>2</v>
      </c>
      <c r="I275" s="1" t="s">
        <v>683</v>
      </c>
      <c r="J275" s="1" t="s">
        <v>683</v>
      </c>
      <c r="K275" s="1" t="s">
        <v>683</v>
      </c>
      <c r="L275" s="1" t="s">
        <v>683</v>
      </c>
      <c r="M275" s="72" t="s">
        <v>683</v>
      </c>
      <c r="N275" s="1" t="s">
        <v>683</v>
      </c>
      <c r="O275" s="72" t="s">
        <v>683</v>
      </c>
      <c r="P275" s="1" t="s">
        <v>683</v>
      </c>
      <c r="Q275" s="72" t="s">
        <v>683</v>
      </c>
      <c r="R275" s="1" t="s">
        <v>683</v>
      </c>
      <c r="S275" s="72" t="s">
        <v>683</v>
      </c>
      <c r="T275" s="1" t="s">
        <v>683</v>
      </c>
      <c r="U275" s="1" t="s">
        <v>683</v>
      </c>
      <c r="V275" s="1" t="s">
        <v>683</v>
      </c>
      <c r="W275" s="1" t="s">
        <v>683</v>
      </c>
      <c r="X275" s="28"/>
      <c r="Y275" s="28"/>
    </row>
    <row r="276" spans="1:25" s="29" customFormat="1" ht="11.25" x14ac:dyDescent="0.2">
      <c r="A276" s="89" t="s">
        <v>387</v>
      </c>
      <c r="B276" s="89"/>
      <c r="C276" s="99" t="s">
        <v>76</v>
      </c>
      <c r="D276" s="99"/>
      <c r="E276" s="99"/>
      <c r="F276" s="99"/>
      <c r="G276" s="99"/>
      <c r="H276" s="11" t="s">
        <v>2</v>
      </c>
      <c r="I276" s="1" t="s">
        <v>683</v>
      </c>
      <c r="J276" s="1" t="s">
        <v>683</v>
      </c>
      <c r="K276" s="1" t="s">
        <v>683</v>
      </c>
      <c r="L276" s="1" t="s">
        <v>683</v>
      </c>
      <c r="M276" s="72" t="s">
        <v>683</v>
      </c>
      <c r="N276" s="1" t="s">
        <v>683</v>
      </c>
      <c r="O276" s="72" t="s">
        <v>683</v>
      </c>
      <c r="P276" s="1" t="s">
        <v>683</v>
      </c>
      <c r="Q276" s="72" t="s">
        <v>683</v>
      </c>
      <c r="R276" s="1" t="s">
        <v>683</v>
      </c>
      <c r="S276" s="72" t="s">
        <v>683</v>
      </c>
      <c r="T276" s="1" t="s">
        <v>683</v>
      </c>
      <c r="U276" s="1" t="s">
        <v>683</v>
      </c>
      <c r="V276" s="1" t="s">
        <v>683</v>
      </c>
      <c r="W276" s="1" t="s">
        <v>683</v>
      </c>
      <c r="X276" s="28"/>
      <c r="Y276" s="28"/>
    </row>
    <row r="277" spans="1:25" s="29" customFormat="1" ht="11.25" x14ac:dyDescent="0.2">
      <c r="A277" s="89" t="s">
        <v>388</v>
      </c>
      <c r="B277" s="89"/>
      <c r="C277" s="100" t="s">
        <v>411</v>
      </c>
      <c r="D277" s="100"/>
      <c r="E277" s="100"/>
      <c r="F277" s="100"/>
      <c r="G277" s="100"/>
      <c r="H277" s="11" t="s">
        <v>2</v>
      </c>
      <c r="I277" s="1" t="s">
        <v>683</v>
      </c>
      <c r="J277" s="1" t="s">
        <v>683</v>
      </c>
      <c r="K277" s="1" t="s">
        <v>683</v>
      </c>
      <c r="L277" s="1" t="s">
        <v>683</v>
      </c>
      <c r="M277" s="72" t="s">
        <v>683</v>
      </c>
      <c r="N277" s="1" t="s">
        <v>683</v>
      </c>
      <c r="O277" s="72" t="s">
        <v>683</v>
      </c>
      <c r="P277" s="1" t="s">
        <v>683</v>
      </c>
      <c r="Q277" s="72" t="s">
        <v>683</v>
      </c>
      <c r="R277" s="1" t="s">
        <v>683</v>
      </c>
      <c r="S277" s="72" t="s">
        <v>683</v>
      </c>
      <c r="T277" s="1" t="s">
        <v>683</v>
      </c>
      <c r="U277" s="1" t="s">
        <v>683</v>
      </c>
      <c r="V277" s="1" t="s">
        <v>683</v>
      </c>
      <c r="W277" s="1" t="s">
        <v>683</v>
      </c>
      <c r="X277" s="28"/>
      <c r="Y277" s="28"/>
    </row>
    <row r="278" spans="1:25" s="29" customFormat="1" ht="11.25" x14ac:dyDescent="0.2">
      <c r="A278" s="89" t="s">
        <v>389</v>
      </c>
      <c r="B278" s="89"/>
      <c r="C278" s="97" t="s">
        <v>419</v>
      </c>
      <c r="D278" s="97"/>
      <c r="E278" s="97"/>
      <c r="F278" s="97"/>
      <c r="G278" s="97"/>
      <c r="H278" s="11" t="s">
        <v>2</v>
      </c>
      <c r="I278" s="1" t="s">
        <v>683</v>
      </c>
      <c r="J278" s="1" t="s">
        <v>683</v>
      </c>
      <c r="K278" s="1" t="s">
        <v>683</v>
      </c>
      <c r="L278" s="1" t="s">
        <v>683</v>
      </c>
      <c r="M278" s="72" t="s">
        <v>683</v>
      </c>
      <c r="N278" s="1" t="s">
        <v>683</v>
      </c>
      <c r="O278" s="72" t="s">
        <v>683</v>
      </c>
      <c r="P278" s="1" t="s">
        <v>683</v>
      </c>
      <c r="Q278" s="72" t="s">
        <v>683</v>
      </c>
      <c r="R278" s="1" t="s">
        <v>683</v>
      </c>
      <c r="S278" s="72" t="s">
        <v>683</v>
      </c>
      <c r="T278" s="1" t="s">
        <v>683</v>
      </c>
      <c r="U278" s="1" t="s">
        <v>683</v>
      </c>
      <c r="V278" s="1" t="s">
        <v>683</v>
      </c>
      <c r="W278" s="1" t="s">
        <v>683</v>
      </c>
      <c r="X278" s="28"/>
      <c r="Y278" s="28"/>
    </row>
    <row r="279" spans="1:25" s="29" customFormat="1" ht="11.25" x14ac:dyDescent="0.2">
      <c r="A279" s="89" t="s">
        <v>390</v>
      </c>
      <c r="B279" s="89"/>
      <c r="C279" s="99" t="s">
        <v>411</v>
      </c>
      <c r="D279" s="99"/>
      <c r="E279" s="99"/>
      <c r="F279" s="99"/>
      <c r="G279" s="99"/>
      <c r="H279" s="11" t="s">
        <v>2</v>
      </c>
      <c r="I279" s="1" t="s">
        <v>683</v>
      </c>
      <c r="J279" s="1" t="s">
        <v>683</v>
      </c>
      <c r="K279" s="1" t="s">
        <v>683</v>
      </c>
      <c r="L279" s="1" t="s">
        <v>683</v>
      </c>
      <c r="M279" s="72" t="s">
        <v>683</v>
      </c>
      <c r="N279" s="1" t="s">
        <v>683</v>
      </c>
      <c r="O279" s="72" t="s">
        <v>683</v>
      </c>
      <c r="P279" s="1" t="s">
        <v>683</v>
      </c>
      <c r="Q279" s="72" t="s">
        <v>683</v>
      </c>
      <c r="R279" s="1" t="s">
        <v>683</v>
      </c>
      <c r="S279" s="72" t="s">
        <v>683</v>
      </c>
      <c r="T279" s="1" t="s">
        <v>683</v>
      </c>
      <c r="U279" s="1" t="s">
        <v>683</v>
      </c>
      <c r="V279" s="1" t="s">
        <v>683</v>
      </c>
      <c r="W279" s="1" t="s">
        <v>683</v>
      </c>
      <c r="X279" s="28"/>
      <c r="Y279" s="28"/>
    </row>
    <row r="280" spans="1:25" s="29" customFormat="1" ht="11.25" x14ac:dyDescent="0.2">
      <c r="A280" s="89" t="s">
        <v>391</v>
      </c>
      <c r="B280" s="89"/>
      <c r="C280" s="91" t="s">
        <v>420</v>
      </c>
      <c r="D280" s="91"/>
      <c r="E280" s="91"/>
      <c r="F280" s="91"/>
      <c r="G280" s="91"/>
      <c r="H280" s="11" t="s">
        <v>2</v>
      </c>
      <c r="I280" s="1">
        <v>231.63800000000001</v>
      </c>
      <c r="J280" s="1">
        <v>124.73399999999999</v>
      </c>
      <c r="K280" s="1">
        <v>245.042</v>
      </c>
      <c r="L280" s="1">
        <v>235.81800000000001</v>
      </c>
      <c r="M280" s="72" t="s">
        <v>683</v>
      </c>
      <c r="N280" s="1">
        <v>251.78</v>
      </c>
      <c r="O280" s="72" t="s">
        <v>683</v>
      </c>
      <c r="P280" s="1">
        <v>257.911</v>
      </c>
      <c r="Q280" s="72" t="s">
        <v>683</v>
      </c>
      <c r="R280" s="1">
        <v>267.88900000000001</v>
      </c>
      <c r="S280" s="72" t="s">
        <v>683</v>
      </c>
      <c r="T280" s="1">
        <v>267.88900000000001</v>
      </c>
      <c r="U280" s="1" t="s">
        <v>683</v>
      </c>
      <c r="V280" s="1">
        <f>L280+N280+P280+R280+T280</f>
        <v>1281.287</v>
      </c>
      <c r="W280" s="1" t="s">
        <v>683</v>
      </c>
      <c r="X280" s="28"/>
      <c r="Y280" s="28"/>
    </row>
    <row r="281" spans="1:25" s="29" customFormat="1" ht="11.25" x14ac:dyDescent="0.2">
      <c r="A281" s="89" t="s">
        <v>392</v>
      </c>
      <c r="B281" s="89"/>
      <c r="C281" s="97" t="s">
        <v>421</v>
      </c>
      <c r="D281" s="97"/>
      <c r="E281" s="97"/>
      <c r="F281" s="97"/>
      <c r="G281" s="97"/>
      <c r="H281" s="11" t="s">
        <v>2</v>
      </c>
      <c r="I281" s="1" t="s">
        <v>683</v>
      </c>
      <c r="J281" s="1" t="s">
        <v>683</v>
      </c>
      <c r="K281" s="1" t="s">
        <v>683</v>
      </c>
      <c r="L281" s="1" t="s">
        <v>683</v>
      </c>
      <c r="M281" s="72" t="s">
        <v>683</v>
      </c>
      <c r="N281" s="1" t="s">
        <v>683</v>
      </c>
      <c r="O281" s="72" t="s">
        <v>683</v>
      </c>
      <c r="P281" s="1" t="s">
        <v>683</v>
      </c>
      <c r="Q281" s="72" t="s">
        <v>683</v>
      </c>
      <c r="R281" s="1" t="s">
        <v>683</v>
      </c>
      <c r="S281" s="72" t="s">
        <v>683</v>
      </c>
      <c r="T281" s="1" t="s">
        <v>683</v>
      </c>
      <c r="U281" s="1" t="s">
        <v>683</v>
      </c>
      <c r="V281" s="1" t="s">
        <v>683</v>
      </c>
      <c r="W281" s="1" t="s">
        <v>683</v>
      </c>
      <c r="X281" s="28"/>
      <c r="Y281" s="28"/>
    </row>
    <row r="282" spans="1:25" s="29" customFormat="1" ht="11.25" x14ac:dyDescent="0.2">
      <c r="A282" s="89" t="s">
        <v>393</v>
      </c>
      <c r="B282" s="89"/>
      <c r="C282" s="99" t="s">
        <v>411</v>
      </c>
      <c r="D282" s="99"/>
      <c r="E282" s="99"/>
      <c r="F282" s="99"/>
      <c r="G282" s="99"/>
      <c r="H282" s="11" t="s">
        <v>2</v>
      </c>
      <c r="I282" s="1" t="s">
        <v>683</v>
      </c>
      <c r="J282" s="1" t="s">
        <v>683</v>
      </c>
      <c r="K282" s="1" t="s">
        <v>683</v>
      </c>
      <c r="L282" s="1" t="s">
        <v>683</v>
      </c>
      <c r="M282" s="72" t="s">
        <v>683</v>
      </c>
      <c r="N282" s="1" t="s">
        <v>683</v>
      </c>
      <c r="O282" s="72" t="s">
        <v>683</v>
      </c>
      <c r="P282" s="1" t="s">
        <v>683</v>
      </c>
      <c r="Q282" s="72" t="s">
        <v>683</v>
      </c>
      <c r="R282" s="1" t="s">
        <v>683</v>
      </c>
      <c r="S282" s="72" t="s">
        <v>683</v>
      </c>
      <c r="T282" s="1" t="s">
        <v>683</v>
      </c>
      <c r="U282" s="1" t="s">
        <v>683</v>
      </c>
      <c r="V282" s="1" t="s">
        <v>683</v>
      </c>
      <c r="W282" s="1" t="s">
        <v>683</v>
      </c>
      <c r="X282" s="28"/>
      <c r="Y282" s="28"/>
    </row>
    <row r="283" spans="1:25" s="29" customFormat="1" ht="11.25" x14ac:dyDescent="0.2">
      <c r="A283" s="89" t="s">
        <v>394</v>
      </c>
      <c r="B283" s="89"/>
      <c r="C283" s="97" t="s">
        <v>422</v>
      </c>
      <c r="D283" s="97"/>
      <c r="E283" s="97"/>
      <c r="F283" s="97"/>
      <c r="G283" s="97"/>
      <c r="H283" s="11" t="s">
        <v>2</v>
      </c>
      <c r="I283" s="1" t="s">
        <v>683</v>
      </c>
      <c r="J283" s="1" t="s">
        <v>683</v>
      </c>
      <c r="K283" s="1" t="s">
        <v>683</v>
      </c>
      <c r="L283" s="1" t="s">
        <v>683</v>
      </c>
      <c r="M283" s="72" t="s">
        <v>683</v>
      </c>
      <c r="N283" s="1" t="s">
        <v>683</v>
      </c>
      <c r="O283" s="72" t="s">
        <v>683</v>
      </c>
      <c r="P283" s="1" t="s">
        <v>683</v>
      </c>
      <c r="Q283" s="72" t="s">
        <v>683</v>
      </c>
      <c r="R283" s="1" t="s">
        <v>683</v>
      </c>
      <c r="S283" s="72" t="s">
        <v>683</v>
      </c>
      <c r="T283" s="1" t="s">
        <v>683</v>
      </c>
      <c r="U283" s="1" t="s">
        <v>683</v>
      </c>
      <c r="V283" s="1" t="s">
        <v>683</v>
      </c>
      <c r="W283" s="1" t="s">
        <v>683</v>
      </c>
      <c r="X283" s="28"/>
      <c r="Y283" s="28"/>
    </row>
    <row r="284" spans="1:25" s="29" customFormat="1" ht="11.25" x14ac:dyDescent="0.2">
      <c r="A284" s="89" t="s">
        <v>395</v>
      </c>
      <c r="B284" s="89"/>
      <c r="C284" s="99" t="s">
        <v>264</v>
      </c>
      <c r="D284" s="99"/>
      <c r="E284" s="99"/>
      <c r="F284" s="99"/>
      <c r="G284" s="99"/>
      <c r="H284" s="11" t="s">
        <v>2</v>
      </c>
      <c r="I284" s="1" t="s">
        <v>683</v>
      </c>
      <c r="J284" s="1" t="s">
        <v>683</v>
      </c>
      <c r="K284" s="1" t="s">
        <v>683</v>
      </c>
      <c r="L284" s="1" t="s">
        <v>683</v>
      </c>
      <c r="M284" s="72" t="s">
        <v>683</v>
      </c>
      <c r="N284" s="1" t="s">
        <v>683</v>
      </c>
      <c r="O284" s="72" t="s">
        <v>683</v>
      </c>
      <c r="P284" s="1" t="s">
        <v>683</v>
      </c>
      <c r="Q284" s="72" t="s">
        <v>683</v>
      </c>
      <c r="R284" s="1" t="s">
        <v>683</v>
      </c>
      <c r="S284" s="72" t="s">
        <v>683</v>
      </c>
      <c r="T284" s="1" t="s">
        <v>683</v>
      </c>
      <c r="U284" s="1" t="s">
        <v>683</v>
      </c>
      <c r="V284" s="1" t="s">
        <v>683</v>
      </c>
      <c r="W284" s="1" t="s">
        <v>683</v>
      </c>
      <c r="X284" s="28"/>
      <c r="Y284" s="28"/>
    </row>
    <row r="285" spans="1:25" s="29" customFormat="1" ht="11.25" x14ac:dyDescent="0.2">
      <c r="A285" s="89" t="s">
        <v>396</v>
      </c>
      <c r="B285" s="89"/>
      <c r="C285" s="100" t="s">
        <v>411</v>
      </c>
      <c r="D285" s="100"/>
      <c r="E285" s="100"/>
      <c r="F285" s="100"/>
      <c r="G285" s="100"/>
      <c r="H285" s="11" t="s">
        <v>2</v>
      </c>
      <c r="I285" s="1" t="s">
        <v>683</v>
      </c>
      <c r="J285" s="1" t="s">
        <v>683</v>
      </c>
      <c r="K285" s="1" t="s">
        <v>683</v>
      </c>
      <c r="L285" s="1" t="s">
        <v>683</v>
      </c>
      <c r="M285" s="72" t="s">
        <v>683</v>
      </c>
      <c r="N285" s="1" t="s">
        <v>683</v>
      </c>
      <c r="O285" s="72" t="s">
        <v>683</v>
      </c>
      <c r="P285" s="1" t="s">
        <v>683</v>
      </c>
      <c r="Q285" s="72" t="s">
        <v>683</v>
      </c>
      <c r="R285" s="1" t="s">
        <v>683</v>
      </c>
      <c r="S285" s="72" t="s">
        <v>683</v>
      </c>
      <c r="T285" s="1" t="s">
        <v>683</v>
      </c>
      <c r="U285" s="1" t="s">
        <v>683</v>
      </c>
      <c r="V285" s="1" t="s">
        <v>683</v>
      </c>
      <c r="W285" s="1" t="s">
        <v>683</v>
      </c>
      <c r="X285" s="28"/>
      <c r="Y285" s="28"/>
    </row>
    <row r="286" spans="1:25" s="29" customFormat="1" ht="11.25" x14ac:dyDescent="0.2">
      <c r="A286" s="89" t="s">
        <v>397</v>
      </c>
      <c r="B286" s="89"/>
      <c r="C286" s="99" t="s">
        <v>423</v>
      </c>
      <c r="D286" s="99"/>
      <c r="E286" s="99"/>
      <c r="F286" s="99"/>
      <c r="G286" s="99"/>
      <c r="H286" s="11" t="s">
        <v>2</v>
      </c>
      <c r="I286" s="1" t="s">
        <v>683</v>
      </c>
      <c r="J286" s="1" t="s">
        <v>683</v>
      </c>
      <c r="K286" s="1" t="s">
        <v>683</v>
      </c>
      <c r="L286" s="1" t="s">
        <v>683</v>
      </c>
      <c r="M286" s="72" t="s">
        <v>683</v>
      </c>
      <c r="N286" s="1" t="s">
        <v>683</v>
      </c>
      <c r="O286" s="72" t="s">
        <v>683</v>
      </c>
      <c r="P286" s="1" t="s">
        <v>683</v>
      </c>
      <c r="Q286" s="72" t="s">
        <v>683</v>
      </c>
      <c r="R286" s="1" t="s">
        <v>683</v>
      </c>
      <c r="S286" s="72" t="s">
        <v>683</v>
      </c>
      <c r="T286" s="1" t="s">
        <v>683</v>
      </c>
      <c r="U286" s="1" t="s">
        <v>683</v>
      </c>
      <c r="V286" s="1" t="s">
        <v>683</v>
      </c>
      <c r="W286" s="1" t="s">
        <v>683</v>
      </c>
      <c r="X286" s="28"/>
      <c r="Y286" s="28"/>
    </row>
    <row r="287" spans="1:25" s="29" customFormat="1" ht="11.25" x14ac:dyDescent="0.2">
      <c r="A287" s="89" t="s">
        <v>398</v>
      </c>
      <c r="B287" s="89"/>
      <c r="C287" s="100" t="s">
        <v>411</v>
      </c>
      <c r="D287" s="100"/>
      <c r="E287" s="100"/>
      <c r="F287" s="100"/>
      <c r="G287" s="100"/>
      <c r="H287" s="11" t="s">
        <v>2</v>
      </c>
      <c r="I287" s="1" t="s">
        <v>683</v>
      </c>
      <c r="J287" s="1" t="s">
        <v>683</v>
      </c>
      <c r="K287" s="1" t="s">
        <v>683</v>
      </c>
      <c r="L287" s="1" t="s">
        <v>683</v>
      </c>
      <c r="M287" s="72" t="s">
        <v>683</v>
      </c>
      <c r="N287" s="1" t="s">
        <v>683</v>
      </c>
      <c r="O287" s="72" t="s">
        <v>683</v>
      </c>
      <c r="P287" s="1" t="s">
        <v>683</v>
      </c>
      <c r="Q287" s="72" t="s">
        <v>683</v>
      </c>
      <c r="R287" s="1" t="s">
        <v>683</v>
      </c>
      <c r="S287" s="72" t="s">
        <v>683</v>
      </c>
      <c r="T287" s="1" t="s">
        <v>683</v>
      </c>
      <c r="U287" s="1" t="s">
        <v>683</v>
      </c>
      <c r="V287" s="1" t="s">
        <v>683</v>
      </c>
      <c r="W287" s="1" t="s">
        <v>683</v>
      </c>
      <c r="X287" s="28"/>
      <c r="Y287" s="28"/>
    </row>
    <row r="288" spans="1:25" s="29" customFormat="1" ht="24" customHeight="1" x14ac:dyDescent="0.2">
      <c r="A288" s="89" t="s">
        <v>399</v>
      </c>
      <c r="B288" s="89"/>
      <c r="C288" s="97" t="s">
        <v>424</v>
      </c>
      <c r="D288" s="97"/>
      <c r="E288" s="97"/>
      <c r="F288" s="97"/>
      <c r="G288" s="97"/>
      <c r="H288" s="11" t="s">
        <v>2</v>
      </c>
      <c r="I288" s="1" t="s">
        <v>683</v>
      </c>
      <c r="J288" s="1" t="s">
        <v>683</v>
      </c>
      <c r="K288" s="1" t="s">
        <v>683</v>
      </c>
      <c r="L288" s="1" t="s">
        <v>683</v>
      </c>
      <c r="M288" s="72" t="s">
        <v>683</v>
      </c>
      <c r="N288" s="1" t="s">
        <v>683</v>
      </c>
      <c r="O288" s="72" t="s">
        <v>683</v>
      </c>
      <c r="P288" s="1" t="s">
        <v>683</v>
      </c>
      <c r="Q288" s="72" t="s">
        <v>683</v>
      </c>
      <c r="R288" s="1" t="s">
        <v>683</v>
      </c>
      <c r="S288" s="72" t="s">
        <v>683</v>
      </c>
      <c r="T288" s="1" t="s">
        <v>683</v>
      </c>
      <c r="U288" s="1" t="s">
        <v>683</v>
      </c>
      <c r="V288" s="1" t="s">
        <v>683</v>
      </c>
      <c r="W288" s="1" t="s">
        <v>683</v>
      </c>
      <c r="X288" s="28"/>
      <c r="Y288" s="28"/>
    </row>
    <row r="289" spans="1:25" s="29" customFormat="1" ht="11.25" x14ac:dyDescent="0.2">
      <c r="A289" s="89" t="s">
        <v>425</v>
      </c>
      <c r="B289" s="89"/>
      <c r="C289" s="99" t="s">
        <v>411</v>
      </c>
      <c r="D289" s="99"/>
      <c r="E289" s="99"/>
      <c r="F289" s="99"/>
      <c r="G289" s="99"/>
      <c r="H289" s="11" t="s">
        <v>2</v>
      </c>
      <c r="I289" s="1" t="s">
        <v>683</v>
      </c>
      <c r="J289" s="1" t="s">
        <v>683</v>
      </c>
      <c r="K289" s="1" t="s">
        <v>683</v>
      </c>
      <c r="L289" s="1" t="s">
        <v>683</v>
      </c>
      <c r="M289" s="72" t="s">
        <v>683</v>
      </c>
      <c r="N289" s="1" t="s">
        <v>683</v>
      </c>
      <c r="O289" s="72" t="s">
        <v>683</v>
      </c>
      <c r="P289" s="1" t="s">
        <v>683</v>
      </c>
      <c r="Q289" s="72" t="s">
        <v>683</v>
      </c>
      <c r="R289" s="1" t="s">
        <v>683</v>
      </c>
      <c r="S289" s="72" t="s">
        <v>683</v>
      </c>
      <c r="T289" s="1" t="s">
        <v>683</v>
      </c>
      <c r="U289" s="1" t="s">
        <v>683</v>
      </c>
      <c r="V289" s="1" t="s">
        <v>683</v>
      </c>
      <c r="W289" s="1" t="s">
        <v>683</v>
      </c>
      <c r="X289" s="28"/>
      <c r="Y289" s="28"/>
    </row>
    <row r="290" spans="1:25" s="29" customFormat="1" ht="11.25" x14ac:dyDescent="0.2">
      <c r="A290" s="89" t="s">
        <v>426</v>
      </c>
      <c r="B290" s="89"/>
      <c r="C290" s="97" t="s">
        <v>438</v>
      </c>
      <c r="D290" s="97"/>
      <c r="E290" s="97"/>
      <c r="F290" s="97"/>
      <c r="G290" s="97"/>
      <c r="H290" s="11" t="s">
        <v>2</v>
      </c>
      <c r="I290" s="1" t="s">
        <v>683</v>
      </c>
      <c r="J290" s="1" t="s">
        <v>683</v>
      </c>
      <c r="K290" s="1" t="s">
        <v>683</v>
      </c>
      <c r="L290" s="1" t="s">
        <v>683</v>
      </c>
      <c r="M290" s="72" t="s">
        <v>683</v>
      </c>
      <c r="N290" s="1" t="s">
        <v>683</v>
      </c>
      <c r="O290" s="72" t="s">
        <v>683</v>
      </c>
      <c r="P290" s="1" t="s">
        <v>683</v>
      </c>
      <c r="Q290" s="72" t="s">
        <v>683</v>
      </c>
      <c r="R290" s="1" t="s">
        <v>683</v>
      </c>
      <c r="S290" s="72" t="s">
        <v>683</v>
      </c>
      <c r="T290" s="1" t="s">
        <v>683</v>
      </c>
      <c r="U290" s="1" t="s">
        <v>683</v>
      </c>
      <c r="V290" s="1" t="s">
        <v>683</v>
      </c>
      <c r="W290" s="1" t="s">
        <v>683</v>
      </c>
      <c r="X290" s="28"/>
      <c r="Y290" s="28"/>
    </row>
    <row r="291" spans="1:25" s="29" customFormat="1" ht="11.25" x14ac:dyDescent="0.2">
      <c r="A291" s="89" t="s">
        <v>427</v>
      </c>
      <c r="B291" s="89"/>
      <c r="C291" s="99" t="s">
        <v>411</v>
      </c>
      <c r="D291" s="99"/>
      <c r="E291" s="99"/>
      <c r="F291" s="99"/>
      <c r="G291" s="99"/>
      <c r="H291" s="11" t="s">
        <v>2</v>
      </c>
      <c r="I291" s="1" t="s">
        <v>683</v>
      </c>
      <c r="J291" s="1" t="s">
        <v>683</v>
      </c>
      <c r="K291" s="1" t="s">
        <v>683</v>
      </c>
      <c r="L291" s="1" t="s">
        <v>683</v>
      </c>
      <c r="M291" s="72" t="s">
        <v>683</v>
      </c>
      <c r="N291" s="1" t="s">
        <v>683</v>
      </c>
      <c r="O291" s="72" t="s">
        <v>683</v>
      </c>
      <c r="P291" s="1" t="s">
        <v>683</v>
      </c>
      <c r="Q291" s="72" t="s">
        <v>683</v>
      </c>
      <c r="R291" s="1" t="s">
        <v>683</v>
      </c>
      <c r="S291" s="72" t="s">
        <v>683</v>
      </c>
      <c r="T291" s="1" t="s">
        <v>683</v>
      </c>
      <c r="U291" s="1" t="s">
        <v>683</v>
      </c>
      <c r="V291" s="1" t="s">
        <v>683</v>
      </c>
      <c r="W291" s="1" t="s">
        <v>683</v>
      </c>
      <c r="X291" s="28"/>
      <c r="Y291" s="28"/>
    </row>
    <row r="292" spans="1:25" s="29" customFormat="1" ht="11.25" x14ac:dyDescent="0.2">
      <c r="A292" s="89" t="s">
        <v>428</v>
      </c>
      <c r="B292" s="89"/>
      <c r="C292" s="97" t="s">
        <v>439</v>
      </c>
      <c r="D292" s="97"/>
      <c r="E292" s="97"/>
      <c r="F292" s="97"/>
      <c r="G292" s="97"/>
      <c r="H292" s="11" t="s">
        <v>2</v>
      </c>
      <c r="I292" s="1" t="s">
        <v>683</v>
      </c>
      <c r="J292" s="1" t="s">
        <v>683</v>
      </c>
      <c r="K292" s="1" t="s">
        <v>683</v>
      </c>
      <c r="L292" s="1" t="s">
        <v>683</v>
      </c>
      <c r="M292" s="72" t="s">
        <v>683</v>
      </c>
      <c r="N292" s="1" t="s">
        <v>683</v>
      </c>
      <c r="O292" s="72" t="s">
        <v>683</v>
      </c>
      <c r="P292" s="1" t="s">
        <v>683</v>
      </c>
      <c r="Q292" s="72" t="s">
        <v>683</v>
      </c>
      <c r="R292" s="1" t="s">
        <v>683</v>
      </c>
      <c r="S292" s="72" t="s">
        <v>683</v>
      </c>
      <c r="T292" s="1" t="s">
        <v>683</v>
      </c>
      <c r="U292" s="1" t="s">
        <v>683</v>
      </c>
      <c r="V292" s="1" t="s">
        <v>683</v>
      </c>
      <c r="W292" s="1" t="s">
        <v>683</v>
      </c>
      <c r="X292" s="28"/>
      <c r="Y292" s="28"/>
    </row>
    <row r="293" spans="1:25" s="29" customFormat="1" ht="11.25" x14ac:dyDescent="0.2">
      <c r="A293" s="89" t="s">
        <v>429</v>
      </c>
      <c r="B293" s="89"/>
      <c r="C293" s="99" t="s">
        <v>411</v>
      </c>
      <c r="D293" s="99"/>
      <c r="E293" s="99"/>
      <c r="F293" s="99"/>
      <c r="G293" s="99"/>
      <c r="H293" s="11" t="s">
        <v>2</v>
      </c>
      <c r="I293" s="1" t="s">
        <v>683</v>
      </c>
      <c r="J293" s="1" t="s">
        <v>683</v>
      </c>
      <c r="K293" s="1" t="s">
        <v>683</v>
      </c>
      <c r="L293" s="1" t="s">
        <v>683</v>
      </c>
      <c r="M293" s="72" t="s">
        <v>683</v>
      </c>
      <c r="N293" s="1" t="s">
        <v>683</v>
      </c>
      <c r="O293" s="72" t="s">
        <v>683</v>
      </c>
      <c r="P293" s="1" t="s">
        <v>683</v>
      </c>
      <c r="Q293" s="72" t="s">
        <v>683</v>
      </c>
      <c r="R293" s="1" t="s">
        <v>683</v>
      </c>
      <c r="S293" s="72" t="s">
        <v>683</v>
      </c>
      <c r="T293" s="1" t="s">
        <v>683</v>
      </c>
      <c r="U293" s="1" t="s">
        <v>683</v>
      </c>
      <c r="V293" s="1" t="s">
        <v>683</v>
      </c>
      <c r="W293" s="1" t="s">
        <v>683</v>
      </c>
      <c r="X293" s="28"/>
      <c r="Y293" s="28"/>
    </row>
    <row r="294" spans="1:25" s="29" customFormat="1" ht="11.25" x14ac:dyDescent="0.2">
      <c r="A294" s="89" t="s">
        <v>430</v>
      </c>
      <c r="B294" s="89"/>
      <c r="C294" s="97" t="s">
        <v>440</v>
      </c>
      <c r="D294" s="97"/>
      <c r="E294" s="97"/>
      <c r="F294" s="97"/>
      <c r="G294" s="97"/>
      <c r="H294" s="11" t="s">
        <v>2</v>
      </c>
      <c r="I294" s="1" t="s">
        <v>683</v>
      </c>
      <c r="J294" s="1" t="s">
        <v>683</v>
      </c>
      <c r="K294" s="1" t="s">
        <v>683</v>
      </c>
      <c r="L294" s="1" t="s">
        <v>683</v>
      </c>
      <c r="M294" s="72" t="s">
        <v>683</v>
      </c>
      <c r="N294" s="1" t="s">
        <v>683</v>
      </c>
      <c r="O294" s="72" t="s">
        <v>683</v>
      </c>
      <c r="P294" s="1" t="s">
        <v>683</v>
      </c>
      <c r="Q294" s="72" t="s">
        <v>683</v>
      </c>
      <c r="R294" s="1" t="s">
        <v>683</v>
      </c>
      <c r="S294" s="72" t="s">
        <v>683</v>
      </c>
      <c r="T294" s="1" t="s">
        <v>683</v>
      </c>
      <c r="U294" s="1" t="s">
        <v>683</v>
      </c>
      <c r="V294" s="1" t="s">
        <v>683</v>
      </c>
      <c r="W294" s="1" t="s">
        <v>683</v>
      </c>
      <c r="X294" s="28"/>
      <c r="Y294" s="28"/>
    </row>
    <row r="295" spans="1:25" s="29" customFormat="1" ht="11.25" x14ac:dyDescent="0.2">
      <c r="A295" s="89" t="s">
        <v>431</v>
      </c>
      <c r="B295" s="89"/>
      <c r="C295" s="99" t="s">
        <v>411</v>
      </c>
      <c r="D295" s="99"/>
      <c r="E295" s="99"/>
      <c r="F295" s="99"/>
      <c r="G295" s="99"/>
      <c r="H295" s="11" t="s">
        <v>2</v>
      </c>
      <c r="I295" s="1" t="s">
        <v>683</v>
      </c>
      <c r="J295" s="1" t="s">
        <v>683</v>
      </c>
      <c r="K295" s="1" t="s">
        <v>683</v>
      </c>
      <c r="L295" s="1" t="s">
        <v>683</v>
      </c>
      <c r="M295" s="72" t="s">
        <v>683</v>
      </c>
      <c r="N295" s="1" t="s">
        <v>683</v>
      </c>
      <c r="O295" s="72" t="s">
        <v>683</v>
      </c>
      <c r="P295" s="1" t="s">
        <v>683</v>
      </c>
      <c r="Q295" s="72" t="s">
        <v>683</v>
      </c>
      <c r="R295" s="1" t="s">
        <v>683</v>
      </c>
      <c r="S295" s="72" t="s">
        <v>683</v>
      </c>
      <c r="T295" s="1" t="s">
        <v>683</v>
      </c>
      <c r="U295" s="1" t="s">
        <v>683</v>
      </c>
      <c r="V295" s="1" t="s">
        <v>683</v>
      </c>
      <c r="W295" s="1" t="s">
        <v>683</v>
      </c>
      <c r="X295" s="28"/>
      <c r="Y295" s="28"/>
    </row>
    <row r="296" spans="1:25" s="29" customFormat="1" ht="11.25" x14ac:dyDescent="0.2">
      <c r="A296" s="89" t="s">
        <v>432</v>
      </c>
      <c r="B296" s="89"/>
      <c r="C296" s="97" t="s">
        <v>441</v>
      </c>
      <c r="D296" s="97"/>
      <c r="E296" s="97"/>
      <c r="F296" s="97"/>
      <c r="G296" s="97"/>
      <c r="H296" s="11" t="s">
        <v>2</v>
      </c>
      <c r="I296" s="1" t="s">
        <v>683</v>
      </c>
      <c r="J296" s="1" t="s">
        <v>683</v>
      </c>
      <c r="K296" s="1" t="s">
        <v>683</v>
      </c>
      <c r="L296" s="1" t="s">
        <v>683</v>
      </c>
      <c r="M296" s="72" t="s">
        <v>683</v>
      </c>
      <c r="N296" s="1" t="s">
        <v>683</v>
      </c>
      <c r="O296" s="72" t="s">
        <v>683</v>
      </c>
      <c r="P296" s="1" t="s">
        <v>683</v>
      </c>
      <c r="Q296" s="72" t="s">
        <v>683</v>
      </c>
      <c r="R296" s="1" t="s">
        <v>683</v>
      </c>
      <c r="S296" s="72" t="s">
        <v>683</v>
      </c>
      <c r="T296" s="1" t="s">
        <v>683</v>
      </c>
      <c r="U296" s="1" t="s">
        <v>683</v>
      </c>
      <c r="V296" s="1" t="s">
        <v>683</v>
      </c>
      <c r="W296" s="1" t="s">
        <v>683</v>
      </c>
      <c r="X296" s="28"/>
      <c r="Y296" s="28"/>
    </row>
    <row r="297" spans="1:25" s="29" customFormat="1" ht="11.25" x14ac:dyDescent="0.2">
      <c r="A297" s="89" t="s">
        <v>433</v>
      </c>
      <c r="B297" s="89"/>
      <c r="C297" s="99" t="s">
        <v>411</v>
      </c>
      <c r="D297" s="99"/>
      <c r="E297" s="99"/>
      <c r="F297" s="99"/>
      <c r="G297" s="99"/>
      <c r="H297" s="11" t="s">
        <v>2</v>
      </c>
      <c r="I297" s="1" t="s">
        <v>683</v>
      </c>
      <c r="J297" s="1" t="s">
        <v>683</v>
      </c>
      <c r="K297" s="1" t="s">
        <v>683</v>
      </c>
      <c r="L297" s="1" t="s">
        <v>683</v>
      </c>
      <c r="M297" s="72" t="s">
        <v>683</v>
      </c>
      <c r="N297" s="1" t="s">
        <v>683</v>
      </c>
      <c r="O297" s="72" t="s">
        <v>683</v>
      </c>
      <c r="P297" s="1" t="s">
        <v>683</v>
      </c>
      <c r="Q297" s="72" t="s">
        <v>683</v>
      </c>
      <c r="R297" s="1" t="s">
        <v>683</v>
      </c>
      <c r="S297" s="72" t="s">
        <v>683</v>
      </c>
      <c r="T297" s="1" t="s">
        <v>683</v>
      </c>
      <c r="U297" s="1" t="s">
        <v>683</v>
      </c>
      <c r="V297" s="1" t="s">
        <v>683</v>
      </c>
      <c r="W297" s="1" t="s">
        <v>683</v>
      </c>
      <c r="X297" s="28"/>
      <c r="Y297" s="28"/>
    </row>
    <row r="298" spans="1:25" s="29" customFormat="1" ht="21" customHeight="1" x14ac:dyDescent="0.2">
      <c r="A298" s="89" t="s">
        <v>434</v>
      </c>
      <c r="B298" s="89"/>
      <c r="C298" s="97" t="s">
        <v>442</v>
      </c>
      <c r="D298" s="97"/>
      <c r="E298" s="97"/>
      <c r="F298" s="97"/>
      <c r="G298" s="97"/>
      <c r="H298" s="11" t="s">
        <v>2</v>
      </c>
      <c r="I298" s="1" t="s">
        <v>683</v>
      </c>
      <c r="J298" s="1" t="s">
        <v>683</v>
      </c>
      <c r="K298" s="1" t="s">
        <v>683</v>
      </c>
      <c r="L298" s="1" t="s">
        <v>683</v>
      </c>
      <c r="M298" s="72" t="s">
        <v>683</v>
      </c>
      <c r="N298" s="1" t="s">
        <v>683</v>
      </c>
      <c r="O298" s="72" t="s">
        <v>683</v>
      </c>
      <c r="P298" s="1" t="s">
        <v>683</v>
      </c>
      <c r="Q298" s="72" t="s">
        <v>683</v>
      </c>
      <c r="R298" s="1" t="s">
        <v>683</v>
      </c>
      <c r="S298" s="72" t="s">
        <v>683</v>
      </c>
      <c r="T298" s="1" t="s">
        <v>683</v>
      </c>
      <c r="U298" s="1" t="s">
        <v>683</v>
      </c>
      <c r="V298" s="1" t="s">
        <v>683</v>
      </c>
      <c r="W298" s="1" t="s">
        <v>683</v>
      </c>
      <c r="X298" s="28"/>
      <c r="Y298" s="28"/>
    </row>
    <row r="299" spans="1:25" s="29" customFormat="1" ht="11.25" x14ac:dyDescent="0.2">
      <c r="A299" s="89" t="s">
        <v>435</v>
      </c>
      <c r="B299" s="89"/>
      <c r="C299" s="99" t="s">
        <v>411</v>
      </c>
      <c r="D299" s="99"/>
      <c r="E299" s="99"/>
      <c r="F299" s="99"/>
      <c r="G299" s="99"/>
      <c r="H299" s="11" t="s">
        <v>2</v>
      </c>
      <c r="I299" s="1" t="s">
        <v>683</v>
      </c>
      <c r="J299" s="1" t="s">
        <v>683</v>
      </c>
      <c r="K299" s="1" t="s">
        <v>683</v>
      </c>
      <c r="L299" s="1" t="s">
        <v>683</v>
      </c>
      <c r="M299" s="72" t="s">
        <v>683</v>
      </c>
      <c r="N299" s="1" t="s">
        <v>683</v>
      </c>
      <c r="O299" s="72" t="s">
        <v>683</v>
      </c>
      <c r="P299" s="1" t="s">
        <v>683</v>
      </c>
      <c r="Q299" s="72" t="s">
        <v>683</v>
      </c>
      <c r="R299" s="1" t="s">
        <v>683</v>
      </c>
      <c r="S299" s="72" t="s">
        <v>683</v>
      </c>
      <c r="T299" s="1" t="s">
        <v>683</v>
      </c>
      <c r="U299" s="1" t="s">
        <v>683</v>
      </c>
      <c r="V299" s="1" t="s">
        <v>683</v>
      </c>
      <c r="W299" s="1" t="s">
        <v>683</v>
      </c>
      <c r="X299" s="28"/>
      <c r="Y299" s="28"/>
    </row>
    <row r="300" spans="1:25" s="29" customFormat="1" ht="11.25" x14ac:dyDescent="0.2">
      <c r="A300" s="89" t="s">
        <v>436</v>
      </c>
      <c r="B300" s="89"/>
      <c r="C300" s="97" t="s">
        <v>443</v>
      </c>
      <c r="D300" s="97"/>
      <c r="E300" s="97"/>
      <c r="F300" s="97"/>
      <c r="G300" s="97"/>
      <c r="H300" s="11" t="s">
        <v>2</v>
      </c>
      <c r="I300" s="1" t="s">
        <v>683</v>
      </c>
      <c r="J300" s="1" t="s">
        <v>683</v>
      </c>
      <c r="K300" s="1" t="s">
        <v>683</v>
      </c>
      <c r="L300" s="1" t="s">
        <v>683</v>
      </c>
      <c r="M300" s="72" t="s">
        <v>683</v>
      </c>
      <c r="N300" s="1" t="s">
        <v>683</v>
      </c>
      <c r="O300" s="72" t="s">
        <v>683</v>
      </c>
      <c r="P300" s="1" t="s">
        <v>683</v>
      </c>
      <c r="Q300" s="72" t="s">
        <v>683</v>
      </c>
      <c r="R300" s="1" t="s">
        <v>683</v>
      </c>
      <c r="S300" s="72" t="s">
        <v>683</v>
      </c>
      <c r="T300" s="1" t="s">
        <v>683</v>
      </c>
      <c r="U300" s="1" t="s">
        <v>683</v>
      </c>
      <c r="V300" s="1" t="s">
        <v>683</v>
      </c>
      <c r="W300" s="1" t="s">
        <v>683</v>
      </c>
      <c r="X300" s="28"/>
      <c r="Y300" s="28"/>
    </row>
    <row r="301" spans="1:25" s="29" customFormat="1" ht="11.25" x14ac:dyDescent="0.2">
      <c r="A301" s="89" t="s">
        <v>437</v>
      </c>
      <c r="B301" s="89"/>
      <c r="C301" s="99" t="s">
        <v>411</v>
      </c>
      <c r="D301" s="99"/>
      <c r="E301" s="99"/>
      <c r="F301" s="99"/>
      <c r="G301" s="99"/>
      <c r="H301" s="11" t="s">
        <v>2</v>
      </c>
      <c r="I301" s="1" t="s">
        <v>683</v>
      </c>
      <c r="J301" s="1" t="s">
        <v>683</v>
      </c>
      <c r="K301" s="1" t="s">
        <v>683</v>
      </c>
      <c r="L301" s="1" t="s">
        <v>683</v>
      </c>
      <c r="M301" s="72" t="s">
        <v>683</v>
      </c>
      <c r="N301" s="1" t="s">
        <v>683</v>
      </c>
      <c r="O301" s="72" t="s">
        <v>683</v>
      </c>
      <c r="P301" s="1" t="s">
        <v>683</v>
      </c>
      <c r="Q301" s="72" t="s">
        <v>683</v>
      </c>
      <c r="R301" s="1" t="s">
        <v>683</v>
      </c>
      <c r="S301" s="72" t="s">
        <v>683</v>
      </c>
      <c r="T301" s="1" t="s">
        <v>683</v>
      </c>
      <c r="U301" s="1" t="s">
        <v>683</v>
      </c>
      <c r="V301" s="1" t="s">
        <v>683</v>
      </c>
      <c r="W301" s="1" t="s">
        <v>683</v>
      </c>
      <c r="X301" s="28"/>
      <c r="Y301" s="28"/>
    </row>
    <row r="302" spans="1:25" s="29" customFormat="1" ht="22.5" customHeight="1" x14ac:dyDescent="0.2">
      <c r="A302" s="89" t="s">
        <v>444</v>
      </c>
      <c r="B302" s="89"/>
      <c r="C302" s="91" t="s">
        <v>457</v>
      </c>
      <c r="D302" s="91"/>
      <c r="E302" s="91"/>
      <c r="F302" s="91"/>
      <c r="G302" s="91"/>
      <c r="H302" s="11" t="s">
        <v>468</v>
      </c>
      <c r="I302" s="1" t="s">
        <v>683</v>
      </c>
      <c r="J302" s="1" t="s">
        <v>683</v>
      </c>
      <c r="K302" s="1" t="s">
        <v>683</v>
      </c>
      <c r="L302" s="1" t="s">
        <v>683</v>
      </c>
      <c r="M302" s="72" t="s">
        <v>683</v>
      </c>
      <c r="N302" s="1" t="s">
        <v>683</v>
      </c>
      <c r="O302" s="72" t="s">
        <v>683</v>
      </c>
      <c r="P302" s="1" t="s">
        <v>683</v>
      </c>
      <c r="Q302" s="72" t="s">
        <v>683</v>
      </c>
      <c r="R302" s="1" t="s">
        <v>683</v>
      </c>
      <c r="S302" s="72" t="s">
        <v>683</v>
      </c>
      <c r="T302" s="1" t="s">
        <v>683</v>
      </c>
      <c r="U302" s="1" t="s">
        <v>683</v>
      </c>
      <c r="V302" s="1" t="s">
        <v>683</v>
      </c>
      <c r="W302" s="1" t="s">
        <v>683</v>
      </c>
      <c r="X302" s="28"/>
      <c r="Y302" s="28"/>
    </row>
    <row r="303" spans="1:25" s="29" customFormat="1" ht="11.25" x14ac:dyDescent="0.2">
      <c r="A303" s="89" t="s">
        <v>445</v>
      </c>
      <c r="B303" s="89"/>
      <c r="C303" s="97" t="s">
        <v>458</v>
      </c>
      <c r="D303" s="97"/>
      <c r="E303" s="97"/>
      <c r="F303" s="97"/>
      <c r="G303" s="97"/>
      <c r="H303" s="11" t="s">
        <v>468</v>
      </c>
      <c r="I303" s="1" t="s">
        <v>683</v>
      </c>
      <c r="J303" s="1" t="s">
        <v>683</v>
      </c>
      <c r="K303" s="1" t="s">
        <v>683</v>
      </c>
      <c r="L303" s="1" t="s">
        <v>683</v>
      </c>
      <c r="M303" s="72" t="s">
        <v>683</v>
      </c>
      <c r="N303" s="1" t="s">
        <v>683</v>
      </c>
      <c r="O303" s="72" t="s">
        <v>683</v>
      </c>
      <c r="P303" s="1" t="s">
        <v>683</v>
      </c>
      <c r="Q303" s="72" t="s">
        <v>683</v>
      </c>
      <c r="R303" s="1" t="s">
        <v>683</v>
      </c>
      <c r="S303" s="72" t="s">
        <v>683</v>
      </c>
      <c r="T303" s="1" t="s">
        <v>683</v>
      </c>
      <c r="U303" s="1" t="s">
        <v>683</v>
      </c>
      <c r="V303" s="1" t="s">
        <v>683</v>
      </c>
      <c r="W303" s="1" t="s">
        <v>683</v>
      </c>
      <c r="X303" s="28"/>
      <c r="Y303" s="28"/>
    </row>
    <row r="304" spans="1:25" s="29" customFormat="1" ht="26.25" customHeight="1" x14ac:dyDescent="0.2">
      <c r="A304" s="89" t="s">
        <v>446</v>
      </c>
      <c r="B304" s="89"/>
      <c r="C304" s="97" t="s">
        <v>459</v>
      </c>
      <c r="D304" s="97"/>
      <c r="E304" s="97"/>
      <c r="F304" s="97"/>
      <c r="G304" s="97"/>
      <c r="H304" s="11" t="s">
        <v>468</v>
      </c>
      <c r="I304" s="1" t="s">
        <v>683</v>
      </c>
      <c r="J304" s="1" t="s">
        <v>683</v>
      </c>
      <c r="K304" s="1" t="s">
        <v>683</v>
      </c>
      <c r="L304" s="1" t="s">
        <v>683</v>
      </c>
      <c r="M304" s="72" t="s">
        <v>683</v>
      </c>
      <c r="N304" s="1" t="s">
        <v>683</v>
      </c>
      <c r="O304" s="72" t="s">
        <v>683</v>
      </c>
      <c r="P304" s="1" t="s">
        <v>683</v>
      </c>
      <c r="Q304" s="72" t="s">
        <v>683</v>
      </c>
      <c r="R304" s="1" t="s">
        <v>683</v>
      </c>
      <c r="S304" s="72" t="s">
        <v>683</v>
      </c>
      <c r="T304" s="1" t="s">
        <v>683</v>
      </c>
      <c r="U304" s="1" t="s">
        <v>683</v>
      </c>
      <c r="V304" s="1" t="s">
        <v>683</v>
      </c>
      <c r="W304" s="1" t="s">
        <v>683</v>
      </c>
      <c r="X304" s="28"/>
      <c r="Y304" s="28"/>
    </row>
    <row r="305" spans="1:25" s="29" customFormat="1" ht="22.5" customHeight="1" x14ac:dyDescent="0.2">
      <c r="A305" s="89" t="s">
        <v>447</v>
      </c>
      <c r="B305" s="89"/>
      <c r="C305" s="97" t="s">
        <v>460</v>
      </c>
      <c r="D305" s="97"/>
      <c r="E305" s="97"/>
      <c r="F305" s="97"/>
      <c r="G305" s="97"/>
      <c r="H305" s="11" t="s">
        <v>468</v>
      </c>
      <c r="I305" s="1" t="s">
        <v>683</v>
      </c>
      <c r="J305" s="1" t="s">
        <v>683</v>
      </c>
      <c r="K305" s="1" t="s">
        <v>683</v>
      </c>
      <c r="L305" s="1" t="s">
        <v>683</v>
      </c>
      <c r="M305" s="72" t="s">
        <v>683</v>
      </c>
      <c r="N305" s="1" t="s">
        <v>683</v>
      </c>
      <c r="O305" s="72" t="s">
        <v>683</v>
      </c>
      <c r="P305" s="1" t="s">
        <v>683</v>
      </c>
      <c r="Q305" s="72" t="s">
        <v>683</v>
      </c>
      <c r="R305" s="1" t="s">
        <v>683</v>
      </c>
      <c r="S305" s="72" t="s">
        <v>683</v>
      </c>
      <c r="T305" s="1" t="s">
        <v>683</v>
      </c>
      <c r="U305" s="1" t="s">
        <v>683</v>
      </c>
      <c r="V305" s="1" t="s">
        <v>683</v>
      </c>
      <c r="W305" s="1" t="s">
        <v>683</v>
      </c>
      <c r="X305" s="28"/>
      <c r="Y305" s="28"/>
    </row>
    <row r="306" spans="1:25" s="29" customFormat="1" ht="11.25" x14ac:dyDescent="0.2">
      <c r="A306" s="89" t="s">
        <v>448</v>
      </c>
      <c r="B306" s="89"/>
      <c r="C306" s="97" t="s">
        <v>461</v>
      </c>
      <c r="D306" s="97"/>
      <c r="E306" s="97"/>
      <c r="F306" s="97"/>
      <c r="G306" s="97"/>
      <c r="H306" s="11" t="s">
        <v>468</v>
      </c>
      <c r="I306" s="1" t="s">
        <v>683</v>
      </c>
      <c r="J306" s="1" t="s">
        <v>683</v>
      </c>
      <c r="K306" s="1" t="s">
        <v>683</v>
      </c>
      <c r="L306" s="1" t="s">
        <v>683</v>
      </c>
      <c r="M306" s="72" t="s">
        <v>683</v>
      </c>
      <c r="N306" s="1" t="s">
        <v>683</v>
      </c>
      <c r="O306" s="72" t="s">
        <v>683</v>
      </c>
      <c r="P306" s="1" t="s">
        <v>683</v>
      </c>
      <c r="Q306" s="72" t="s">
        <v>683</v>
      </c>
      <c r="R306" s="1" t="s">
        <v>683</v>
      </c>
      <c r="S306" s="72" t="s">
        <v>683</v>
      </c>
      <c r="T306" s="1" t="s">
        <v>683</v>
      </c>
      <c r="U306" s="1" t="s">
        <v>683</v>
      </c>
      <c r="V306" s="1" t="s">
        <v>683</v>
      </c>
      <c r="W306" s="1" t="s">
        <v>683</v>
      </c>
      <c r="X306" s="28"/>
      <c r="Y306" s="28"/>
    </row>
    <row r="307" spans="1:25" s="29" customFormat="1" ht="11.25" x14ac:dyDescent="0.2">
      <c r="A307" s="89" t="s">
        <v>449</v>
      </c>
      <c r="B307" s="89"/>
      <c r="C307" s="97" t="s">
        <v>462</v>
      </c>
      <c r="D307" s="97"/>
      <c r="E307" s="97"/>
      <c r="F307" s="97"/>
      <c r="G307" s="97"/>
      <c r="H307" s="11" t="s">
        <v>468</v>
      </c>
      <c r="I307" s="1" t="s">
        <v>683</v>
      </c>
      <c r="J307" s="1" t="s">
        <v>683</v>
      </c>
      <c r="K307" s="1" t="s">
        <v>683</v>
      </c>
      <c r="L307" s="1" t="s">
        <v>683</v>
      </c>
      <c r="M307" s="72" t="s">
        <v>683</v>
      </c>
      <c r="N307" s="1" t="s">
        <v>683</v>
      </c>
      <c r="O307" s="72" t="s">
        <v>683</v>
      </c>
      <c r="P307" s="1" t="s">
        <v>683</v>
      </c>
      <c r="Q307" s="72" t="s">
        <v>683</v>
      </c>
      <c r="R307" s="1" t="s">
        <v>683</v>
      </c>
      <c r="S307" s="72" t="s">
        <v>683</v>
      </c>
      <c r="T307" s="1" t="s">
        <v>683</v>
      </c>
      <c r="U307" s="1" t="s">
        <v>683</v>
      </c>
      <c r="V307" s="1" t="s">
        <v>683</v>
      </c>
      <c r="W307" s="1" t="s">
        <v>683</v>
      </c>
      <c r="X307" s="28"/>
      <c r="Y307" s="28"/>
    </row>
    <row r="308" spans="1:25" s="29" customFormat="1" ht="11.25" x14ac:dyDescent="0.2">
      <c r="A308" s="89" t="s">
        <v>450</v>
      </c>
      <c r="B308" s="89"/>
      <c r="C308" s="97" t="s">
        <v>463</v>
      </c>
      <c r="D308" s="97"/>
      <c r="E308" s="97"/>
      <c r="F308" s="97"/>
      <c r="G308" s="97"/>
      <c r="H308" s="11" t="s">
        <v>468</v>
      </c>
      <c r="I308" s="1" t="s">
        <v>683</v>
      </c>
      <c r="J308" s="1" t="s">
        <v>683</v>
      </c>
      <c r="K308" s="1" t="s">
        <v>683</v>
      </c>
      <c r="L308" s="1" t="s">
        <v>683</v>
      </c>
      <c r="M308" s="72" t="s">
        <v>683</v>
      </c>
      <c r="N308" s="1" t="s">
        <v>683</v>
      </c>
      <c r="O308" s="72" t="s">
        <v>683</v>
      </c>
      <c r="P308" s="1" t="s">
        <v>683</v>
      </c>
      <c r="Q308" s="72" t="s">
        <v>683</v>
      </c>
      <c r="R308" s="1" t="s">
        <v>683</v>
      </c>
      <c r="S308" s="72" t="s">
        <v>683</v>
      </c>
      <c r="T308" s="1" t="s">
        <v>683</v>
      </c>
      <c r="U308" s="1" t="s">
        <v>683</v>
      </c>
      <c r="V308" s="1" t="s">
        <v>683</v>
      </c>
      <c r="W308" s="1" t="s">
        <v>683</v>
      </c>
      <c r="X308" s="28"/>
      <c r="Y308" s="28"/>
    </row>
    <row r="309" spans="1:25" s="29" customFormat="1" ht="11.25" x14ac:dyDescent="0.2">
      <c r="A309" s="89" t="s">
        <v>451</v>
      </c>
      <c r="B309" s="89"/>
      <c r="C309" s="97" t="s">
        <v>464</v>
      </c>
      <c r="D309" s="97"/>
      <c r="E309" s="97"/>
      <c r="F309" s="97"/>
      <c r="G309" s="97"/>
      <c r="H309" s="11" t="s">
        <v>468</v>
      </c>
      <c r="I309" s="1" t="s">
        <v>683</v>
      </c>
      <c r="J309" s="1" t="s">
        <v>683</v>
      </c>
      <c r="K309" s="1" t="s">
        <v>683</v>
      </c>
      <c r="L309" s="1" t="s">
        <v>683</v>
      </c>
      <c r="M309" s="72" t="s">
        <v>683</v>
      </c>
      <c r="N309" s="1" t="s">
        <v>683</v>
      </c>
      <c r="O309" s="72" t="s">
        <v>683</v>
      </c>
      <c r="P309" s="1" t="s">
        <v>683</v>
      </c>
      <c r="Q309" s="72" t="s">
        <v>683</v>
      </c>
      <c r="R309" s="1" t="s">
        <v>683</v>
      </c>
      <c r="S309" s="72" t="s">
        <v>683</v>
      </c>
      <c r="T309" s="1" t="s">
        <v>683</v>
      </c>
      <c r="U309" s="1" t="s">
        <v>683</v>
      </c>
      <c r="V309" s="1" t="s">
        <v>683</v>
      </c>
      <c r="W309" s="1" t="s">
        <v>683</v>
      </c>
      <c r="X309" s="28"/>
      <c r="Y309" s="28"/>
    </row>
    <row r="310" spans="1:25" s="29" customFormat="1" ht="11.25" x14ac:dyDescent="0.2">
      <c r="A310" s="89" t="s">
        <v>452</v>
      </c>
      <c r="B310" s="89"/>
      <c r="C310" s="97" t="s">
        <v>465</v>
      </c>
      <c r="D310" s="97"/>
      <c r="E310" s="97"/>
      <c r="F310" s="97"/>
      <c r="G310" s="97"/>
      <c r="H310" s="11" t="s">
        <v>468</v>
      </c>
      <c r="I310" s="1" t="s">
        <v>683</v>
      </c>
      <c r="J310" s="1" t="s">
        <v>683</v>
      </c>
      <c r="K310" s="1" t="s">
        <v>683</v>
      </c>
      <c r="L310" s="1" t="s">
        <v>683</v>
      </c>
      <c r="M310" s="72" t="s">
        <v>683</v>
      </c>
      <c r="N310" s="1" t="s">
        <v>683</v>
      </c>
      <c r="O310" s="72" t="s">
        <v>683</v>
      </c>
      <c r="P310" s="1" t="s">
        <v>683</v>
      </c>
      <c r="Q310" s="72" t="s">
        <v>683</v>
      </c>
      <c r="R310" s="1" t="s">
        <v>683</v>
      </c>
      <c r="S310" s="72" t="s">
        <v>683</v>
      </c>
      <c r="T310" s="1" t="s">
        <v>683</v>
      </c>
      <c r="U310" s="1" t="s">
        <v>683</v>
      </c>
      <c r="V310" s="1" t="s">
        <v>683</v>
      </c>
      <c r="W310" s="1" t="s">
        <v>683</v>
      </c>
      <c r="X310" s="28"/>
      <c r="Y310" s="28"/>
    </row>
    <row r="311" spans="1:25" s="29" customFormat="1" ht="11.25" x14ac:dyDescent="0.2">
      <c r="A311" s="89" t="s">
        <v>453</v>
      </c>
      <c r="B311" s="89"/>
      <c r="C311" s="97" t="s">
        <v>466</v>
      </c>
      <c r="D311" s="97"/>
      <c r="E311" s="97"/>
      <c r="F311" s="97"/>
      <c r="G311" s="97"/>
      <c r="H311" s="11" t="s">
        <v>468</v>
      </c>
      <c r="I311" s="1" t="s">
        <v>683</v>
      </c>
      <c r="J311" s="1" t="s">
        <v>683</v>
      </c>
      <c r="K311" s="1" t="s">
        <v>683</v>
      </c>
      <c r="L311" s="1" t="s">
        <v>683</v>
      </c>
      <c r="M311" s="72" t="s">
        <v>683</v>
      </c>
      <c r="N311" s="1" t="s">
        <v>683</v>
      </c>
      <c r="O311" s="72" t="s">
        <v>683</v>
      </c>
      <c r="P311" s="1" t="s">
        <v>683</v>
      </c>
      <c r="Q311" s="72" t="s">
        <v>683</v>
      </c>
      <c r="R311" s="1" t="s">
        <v>683</v>
      </c>
      <c r="S311" s="72" t="s">
        <v>683</v>
      </c>
      <c r="T311" s="1" t="s">
        <v>683</v>
      </c>
      <c r="U311" s="1" t="s">
        <v>683</v>
      </c>
      <c r="V311" s="1" t="s">
        <v>683</v>
      </c>
      <c r="W311" s="1" t="s">
        <v>683</v>
      </c>
      <c r="X311" s="28"/>
      <c r="Y311" s="28"/>
    </row>
    <row r="312" spans="1:25" s="29" customFormat="1" ht="20.25" customHeight="1" x14ac:dyDescent="0.2">
      <c r="A312" s="89" t="s">
        <v>454</v>
      </c>
      <c r="B312" s="89"/>
      <c r="C312" s="97" t="s">
        <v>664</v>
      </c>
      <c r="D312" s="97"/>
      <c r="E312" s="97"/>
      <c r="F312" s="97"/>
      <c r="G312" s="97"/>
      <c r="H312" s="11" t="s">
        <v>468</v>
      </c>
      <c r="I312" s="1" t="s">
        <v>683</v>
      </c>
      <c r="J312" s="1" t="s">
        <v>683</v>
      </c>
      <c r="K312" s="1" t="s">
        <v>683</v>
      </c>
      <c r="L312" s="1" t="s">
        <v>683</v>
      </c>
      <c r="M312" s="72" t="s">
        <v>683</v>
      </c>
      <c r="N312" s="1" t="s">
        <v>683</v>
      </c>
      <c r="O312" s="72" t="s">
        <v>683</v>
      </c>
      <c r="P312" s="1" t="s">
        <v>683</v>
      </c>
      <c r="Q312" s="72" t="s">
        <v>683</v>
      </c>
      <c r="R312" s="1" t="s">
        <v>683</v>
      </c>
      <c r="S312" s="72" t="s">
        <v>683</v>
      </c>
      <c r="T312" s="1" t="s">
        <v>683</v>
      </c>
      <c r="U312" s="1" t="s">
        <v>683</v>
      </c>
      <c r="V312" s="1" t="s">
        <v>683</v>
      </c>
      <c r="W312" s="1" t="s">
        <v>683</v>
      </c>
      <c r="X312" s="28"/>
      <c r="Y312" s="28"/>
    </row>
    <row r="313" spans="1:25" s="29" customFormat="1" ht="11.25" x14ac:dyDescent="0.2">
      <c r="A313" s="89" t="s">
        <v>455</v>
      </c>
      <c r="B313" s="89"/>
      <c r="C313" s="99" t="s">
        <v>75</v>
      </c>
      <c r="D313" s="99"/>
      <c r="E313" s="99"/>
      <c r="F313" s="99"/>
      <c r="G313" s="99"/>
      <c r="H313" s="11" t="s">
        <v>468</v>
      </c>
      <c r="I313" s="1" t="s">
        <v>683</v>
      </c>
      <c r="J313" s="1" t="s">
        <v>683</v>
      </c>
      <c r="K313" s="1" t="s">
        <v>683</v>
      </c>
      <c r="L313" s="1" t="s">
        <v>683</v>
      </c>
      <c r="M313" s="72" t="s">
        <v>683</v>
      </c>
      <c r="N313" s="1" t="s">
        <v>683</v>
      </c>
      <c r="O313" s="72" t="s">
        <v>683</v>
      </c>
      <c r="P313" s="1" t="s">
        <v>683</v>
      </c>
      <c r="Q313" s="72" t="s">
        <v>683</v>
      </c>
      <c r="R313" s="1" t="s">
        <v>683</v>
      </c>
      <c r="S313" s="72" t="s">
        <v>683</v>
      </c>
      <c r="T313" s="1" t="s">
        <v>683</v>
      </c>
      <c r="U313" s="1" t="s">
        <v>683</v>
      </c>
      <c r="V313" s="1" t="s">
        <v>683</v>
      </c>
      <c r="W313" s="1" t="s">
        <v>683</v>
      </c>
      <c r="X313" s="28"/>
      <c r="Y313" s="28"/>
    </row>
    <row r="314" spans="1:25" s="29" customFormat="1" ht="11.25" x14ac:dyDescent="0.2">
      <c r="A314" s="89" t="s">
        <v>456</v>
      </c>
      <c r="B314" s="89"/>
      <c r="C314" s="99" t="s">
        <v>76</v>
      </c>
      <c r="D314" s="99"/>
      <c r="E314" s="99"/>
      <c r="F314" s="99"/>
      <c r="G314" s="99"/>
      <c r="H314" s="11" t="s">
        <v>468</v>
      </c>
      <c r="I314" s="1" t="s">
        <v>683</v>
      </c>
      <c r="J314" s="1" t="s">
        <v>683</v>
      </c>
      <c r="K314" s="1" t="s">
        <v>683</v>
      </c>
      <c r="L314" s="1" t="s">
        <v>683</v>
      </c>
      <c r="M314" s="72" t="s">
        <v>683</v>
      </c>
      <c r="N314" s="1" t="s">
        <v>683</v>
      </c>
      <c r="O314" s="72" t="s">
        <v>683</v>
      </c>
      <c r="P314" s="1" t="s">
        <v>683</v>
      </c>
      <c r="Q314" s="72" t="s">
        <v>683</v>
      </c>
      <c r="R314" s="1" t="s">
        <v>683</v>
      </c>
      <c r="S314" s="72" t="s">
        <v>683</v>
      </c>
      <c r="T314" s="1" t="s">
        <v>683</v>
      </c>
      <c r="U314" s="1" t="s">
        <v>683</v>
      </c>
      <c r="V314" s="1" t="s">
        <v>683</v>
      </c>
      <c r="W314" s="1" t="s">
        <v>683</v>
      </c>
      <c r="X314" s="28"/>
      <c r="Y314" s="28"/>
    </row>
    <row r="315" spans="1:25" s="29" customFormat="1" ht="18.75" customHeight="1" x14ac:dyDescent="0.2">
      <c r="A315" s="103" t="s">
        <v>467</v>
      </c>
      <c r="B315" s="103"/>
      <c r="C315" s="103"/>
      <c r="D315" s="103"/>
      <c r="E315" s="103"/>
      <c r="F315" s="103"/>
      <c r="G315" s="103"/>
      <c r="H315" s="103"/>
      <c r="I315" s="103"/>
      <c r="J315" s="103"/>
      <c r="K315" s="103"/>
      <c r="L315" s="103"/>
      <c r="M315" s="103"/>
      <c r="N315" s="103"/>
      <c r="O315" s="103"/>
      <c r="P315" s="103"/>
      <c r="Q315" s="103"/>
      <c r="R315" s="103"/>
      <c r="S315" s="103"/>
      <c r="T315" s="103"/>
      <c r="U315" s="103"/>
      <c r="V315" s="103"/>
      <c r="W315" s="103"/>
      <c r="X315" s="31"/>
      <c r="Y315" s="31"/>
    </row>
    <row r="316" spans="1:25" s="29" customFormat="1" ht="9.75" customHeight="1" x14ac:dyDescent="0.2">
      <c r="A316" s="89" t="s">
        <v>472</v>
      </c>
      <c r="B316" s="89"/>
      <c r="C316" s="104" t="s">
        <v>473</v>
      </c>
      <c r="D316" s="104"/>
      <c r="E316" s="104"/>
      <c r="F316" s="104"/>
      <c r="G316" s="104"/>
      <c r="H316" s="11" t="s">
        <v>469</v>
      </c>
      <c r="I316" s="1" t="s">
        <v>474</v>
      </c>
      <c r="J316" s="1" t="s">
        <v>474</v>
      </c>
      <c r="K316" s="1" t="s">
        <v>474</v>
      </c>
      <c r="L316" s="1" t="s">
        <v>474</v>
      </c>
      <c r="M316" s="1" t="s">
        <v>683</v>
      </c>
      <c r="N316" s="1" t="s">
        <v>474</v>
      </c>
      <c r="O316" s="1" t="s">
        <v>683</v>
      </c>
      <c r="P316" s="1" t="s">
        <v>474</v>
      </c>
      <c r="Q316" s="1" t="s">
        <v>683</v>
      </c>
      <c r="R316" s="1" t="s">
        <v>474</v>
      </c>
      <c r="S316" s="1" t="s">
        <v>683</v>
      </c>
      <c r="T316" s="1" t="s">
        <v>474</v>
      </c>
      <c r="U316" s="1" t="s">
        <v>683</v>
      </c>
      <c r="V316" s="1" t="s">
        <v>474</v>
      </c>
      <c r="W316" s="1" t="s">
        <v>683</v>
      </c>
      <c r="X316" s="28"/>
      <c r="Y316" s="28"/>
    </row>
    <row r="317" spans="1:25" s="29" customFormat="1" ht="11.25" x14ac:dyDescent="0.2">
      <c r="A317" s="89" t="s">
        <v>475</v>
      </c>
      <c r="B317" s="89"/>
      <c r="C317" s="91" t="s">
        <v>481</v>
      </c>
      <c r="D317" s="91"/>
      <c r="E317" s="91"/>
      <c r="F317" s="91"/>
      <c r="G317" s="91"/>
      <c r="H317" s="11" t="s">
        <v>470</v>
      </c>
      <c r="I317" s="1" t="s">
        <v>683</v>
      </c>
      <c r="J317" s="1" t="s">
        <v>683</v>
      </c>
      <c r="K317" s="1" t="s">
        <v>683</v>
      </c>
      <c r="L317" s="1" t="s">
        <v>683</v>
      </c>
      <c r="M317" s="1" t="s">
        <v>683</v>
      </c>
      <c r="N317" s="1" t="s">
        <v>683</v>
      </c>
      <c r="O317" s="1" t="s">
        <v>683</v>
      </c>
      <c r="P317" s="1" t="s">
        <v>683</v>
      </c>
      <c r="Q317" s="1" t="s">
        <v>683</v>
      </c>
      <c r="R317" s="1" t="s">
        <v>683</v>
      </c>
      <c r="S317" s="1" t="s">
        <v>683</v>
      </c>
      <c r="T317" s="1" t="s">
        <v>683</v>
      </c>
      <c r="U317" s="1" t="s">
        <v>683</v>
      </c>
      <c r="V317" s="1" t="s">
        <v>683</v>
      </c>
      <c r="W317" s="1" t="s">
        <v>683</v>
      </c>
      <c r="X317" s="28"/>
      <c r="Y317" s="28"/>
    </row>
    <row r="318" spans="1:25" s="29" customFormat="1" ht="11.25" x14ac:dyDescent="0.2">
      <c r="A318" s="89" t="s">
        <v>476</v>
      </c>
      <c r="B318" s="89"/>
      <c r="C318" s="91" t="s">
        <v>482</v>
      </c>
      <c r="D318" s="91"/>
      <c r="E318" s="91"/>
      <c r="F318" s="91"/>
      <c r="G318" s="91"/>
      <c r="H318" s="11" t="s">
        <v>471</v>
      </c>
      <c r="I318" s="1" t="s">
        <v>683</v>
      </c>
      <c r="J318" s="1" t="s">
        <v>683</v>
      </c>
      <c r="K318" s="1" t="s">
        <v>683</v>
      </c>
      <c r="L318" s="1" t="s">
        <v>683</v>
      </c>
      <c r="M318" s="1" t="s">
        <v>683</v>
      </c>
      <c r="N318" s="1" t="s">
        <v>683</v>
      </c>
      <c r="O318" s="1" t="s">
        <v>683</v>
      </c>
      <c r="P318" s="1" t="s">
        <v>683</v>
      </c>
      <c r="Q318" s="1" t="s">
        <v>683</v>
      </c>
      <c r="R318" s="1" t="s">
        <v>683</v>
      </c>
      <c r="S318" s="1" t="s">
        <v>683</v>
      </c>
      <c r="T318" s="1" t="s">
        <v>683</v>
      </c>
      <c r="U318" s="1" t="s">
        <v>683</v>
      </c>
      <c r="V318" s="1" t="s">
        <v>683</v>
      </c>
      <c r="W318" s="1" t="s">
        <v>683</v>
      </c>
      <c r="X318" s="28"/>
      <c r="Y318" s="28"/>
    </row>
    <row r="319" spans="1:25" s="29" customFormat="1" ht="11.25" x14ac:dyDescent="0.2">
      <c r="A319" s="89" t="s">
        <v>477</v>
      </c>
      <c r="B319" s="89"/>
      <c r="C319" s="91" t="s">
        <v>483</v>
      </c>
      <c r="D319" s="91"/>
      <c r="E319" s="91"/>
      <c r="F319" s="91"/>
      <c r="G319" s="91"/>
      <c r="H319" s="11" t="s">
        <v>470</v>
      </c>
      <c r="I319" s="1" t="s">
        <v>683</v>
      </c>
      <c r="J319" s="1" t="s">
        <v>683</v>
      </c>
      <c r="K319" s="1" t="s">
        <v>683</v>
      </c>
      <c r="L319" s="1" t="s">
        <v>683</v>
      </c>
      <c r="M319" s="1" t="s">
        <v>683</v>
      </c>
      <c r="N319" s="1" t="s">
        <v>683</v>
      </c>
      <c r="O319" s="1" t="s">
        <v>683</v>
      </c>
      <c r="P319" s="1" t="s">
        <v>683</v>
      </c>
      <c r="Q319" s="1" t="s">
        <v>683</v>
      </c>
      <c r="R319" s="1" t="s">
        <v>683</v>
      </c>
      <c r="S319" s="1" t="s">
        <v>683</v>
      </c>
      <c r="T319" s="1" t="s">
        <v>683</v>
      </c>
      <c r="U319" s="1" t="s">
        <v>683</v>
      </c>
      <c r="V319" s="1" t="s">
        <v>683</v>
      </c>
      <c r="W319" s="1" t="s">
        <v>683</v>
      </c>
      <c r="X319" s="28"/>
      <c r="Y319" s="28"/>
    </row>
    <row r="320" spans="1:25" s="29" customFormat="1" ht="11.25" x14ac:dyDescent="0.2">
      <c r="A320" s="89" t="s">
        <v>478</v>
      </c>
      <c r="B320" s="89"/>
      <c r="C320" s="91" t="s">
        <v>484</v>
      </c>
      <c r="D320" s="91"/>
      <c r="E320" s="91"/>
      <c r="F320" s="91"/>
      <c r="G320" s="91"/>
      <c r="H320" s="11" t="s">
        <v>471</v>
      </c>
      <c r="I320" s="1" t="s">
        <v>683</v>
      </c>
      <c r="J320" s="1" t="s">
        <v>683</v>
      </c>
      <c r="K320" s="1" t="s">
        <v>683</v>
      </c>
      <c r="L320" s="1" t="s">
        <v>683</v>
      </c>
      <c r="M320" s="1" t="s">
        <v>683</v>
      </c>
      <c r="N320" s="1" t="s">
        <v>683</v>
      </c>
      <c r="O320" s="1" t="s">
        <v>683</v>
      </c>
      <c r="P320" s="1" t="s">
        <v>683</v>
      </c>
      <c r="Q320" s="1" t="s">
        <v>683</v>
      </c>
      <c r="R320" s="1" t="s">
        <v>683</v>
      </c>
      <c r="S320" s="1" t="s">
        <v>683</v>
      </c>
      <c r="T320" s="1" t="s">
        <v>683</v>
      </c>
      <c r="U320" s="1" t="s">
        <v>683</v>
      </c>
      <c r="V320" s="1" t="s">
        <v>683</v>
      </c>
      <c r="W320" s="1" t="s">
        <v>683</v>
      </c>
      <c r="X320" s="28"/>
      <c r="Y320" s="28"/>
    </row>
    <row r="321" spans="1:25" s="29" customFormat="1" ht="11.25" x14ac:dyDescent="0.2">
      <c r="A321" s="89" t="s">
        <v>479</v>
      </c>
      <c r="B321" s="89"/>
      <c r="C321" s="91" t="s">
        <v>485</v>
      </c>
      <c r="D321" s="91"/>
      <c r="E321" s="91"/>
      <c r="F321" s="91"/>
      <c r="G321" s="91"/>
      <c r="H321" s="11" t="s">
        <v>492</v>
      </c>
      <c r="I321" s="1" t="s">
        <v>683</v>
      </c>
      <c r="J321" s="1" t="s">
        <v>683</v>
      </c>
      <c r="K321" s="1" t="s">
        <v>683</v>
      </c>
      <c r="L321" s="1" t="s">
        <v>683</v>
      </c>
      <c r="M321" s="1" t="s">
        <v>683</v>
      </c>
      <c r="N321" s="1" t="s">
        <v>683</v>
      </c>
      <c r="O321" s="1" t="s">
        <v>683</v>
      </c>
      <c r="P321" s="1" t="s">
        <v>683</v>
      </c>
      <c r="Q321" s="1" t="s">
        <v>683</v>
      </c>
      <c r="R321" s="1" t="s">
        <v>683</v>
      </c>
      <c r="S321" s="1" t="s">
        <v>683</v>
      </c>
      <c r="T321" s="1" t="s">
        <v>683</v>
      </c>
      <c r="U321" s="1" t="s">
        <v>683</v>
      </c>
      <c r="V321" s="1" t="s">
        <v>683</v>
      </c>
      <c r="W321" s="1" t="s">
        <v>683</v>
      </c>
      <c r="X321" s="28"/>
      <c r="Y321" s="28"/>
    </row>
    <row r="322" spans="1:25" s="29" customFormat="1" ht="11.25" x14ac:dyDescent="0.2">
      <c r="A322" s="89" t="s">
        <v>480</v>
      </c>
      <c r="B322" s="89"/>
      <c r="C322" s="91" t="s">
        <v>486</v>
      </c>
      <c r="D322" s="91"/>
      <c r="E322" s="91"/>
      <c r="F322" s="91"/>
      <c r="G322" s="91"/>
      <c r="H322" s="11" t="s">
        <v>469</v>
      </c>
      <c r="I322" s="1" t="s">
        <v>474</v>
      </c>
      <c r="J322" s="1" t="s">
        <v>474</v>
      </c>
      <c r="K322" s="1" t="s">
        <v>474</v>
      </c>
      <c r="L322" s="1" t="s">
        <v>474</v>
      </c>
      <c r="M322" s="1" t="s">
        <v>683</v>
      </c>
      <c r="N322" s="1" t="s">
        <v>474</v>
      </c>
      <c r="O322" s="1" t="s">
        <v>683</v>
      </c>
      <c r="P322" s="1" t="s">
        <v>474</v>
      </c>
      <c r="Q322" s="1" t="s">
        <v>683</v>
      </c>
      <c r="R322" s="1" t="s">
        <v>474</v>
      </c>
      <c r="S322" s="1" t="s">
        <v>683</v>
      </c>
      <c r="T322" s="1" t="s">
        <v>474</v>
      </c>
      <c r="U322" s="1" t="s">
        <v>683</v>
      </c>
      <c r="V322" s="1" t="s">
        <v>474</v>
      </c>
      <c r="W322" s="1" t="s">
        <v>683</v>
      </c>
      <c r="X322" s="28"/>
      <c r="Y322" s="28"/>
    </row>
    <row r="323" spans="1:25" s="29" customFormat="1" ht="11.25" x14ac:dyDescent="0.2">
      <c r="A323" s="89" t="s">
        <v>487</v>
      </c>
      <c r="B323" s="89"/>
      <c r="C323" s="97" t="s">
        <v>489</v>
      </c>
      <c r="D323" s="97"/>
      <c r="E323" s="97"/>
      <c r="F323" s="97"/>
      <c r="G323" s="97"/>
      <c r="H323" s="11" t="s">
        <v>492</v>
      </c>
      <c r="I323" s="1" t="s">
        <v>683</v>
      </c>
      <c r="J323" s="1" t="s">
        <v>683</v>
      </c>
      <c r="K323" s="1" t="s">
        <v>683</v>
      </c>
      <c r="L323" s="1" t="s">
        <v>683</v>
      </c>
      <c r="M323" s="1" t="s">
        <v>683</v>
      </c>
      <c r="N323" s="1" t="s">
        <v>683</v>
      </c>
      <c r="O323" s="1" t="s">
        <v>683</v>
      </c>
      <c r="P323" s="1" t="s">
        <v>683</v>
      </c>
      <c r="Q323" s="1" t="s">
        <v>683</v>
      </c>
      <c r="R323" s="1" t="s">
        <v>683</v>
      </c>
      <c r="S323" s="1" t="s">
        <v>683</v>
      </c>
      <c r="T323" s="1" t="s">
        <v>683</v>
      </c>
      <c r="U323" s="1" t="s">
        <v>683</v>
      </c>
      <c r="V323" s="1" t="s">
        <v>683</v>
      </c>
      <c r="W323" s="1" t="s">
        <v>683</v>
      </c>
      <c r="X323" s="28"/>
      <c r="Y323" s="28"/>
    </row>
    <row r="324" spans="1:25" s="29" customFormat="1" ht="11.25" x14ac:dyDescent="0.2">
      <c r="A324" s="89" t="s">
        <v>488</v>
      </c>
      <c r="B324" s="89"/>
      <c r="C324" s="97" t="s">
        <v>490</v>
      </c>
      <c r="D324" s="97"/>
      <c r="E324" s="97"/>
      <c r="F324" s="97"/>
      <c r="G324" s="97"/>
      <c r="H324" s="11" t="s">
        <v>491</v>
      </c>
      <c r="I324" s="1" t="s">
        <v>683</v>
      </c>
      <c r="J324" s="1" t="s">
        <v>683</v>
      </c>
      <c r="K324" s="1" t="s">
        <v>683</v>
      </c>
      <c r="L324" s="1" t="s">
        <v>683</v>
      </c>
      <c r="M324" s="1" t="s">
        <v>683</v>
      </c>
      <c r="N324" s="1" t="s">
        <v>683</v>
      </c>
      <c r="O324" s="1" t="s">
        <v>683</v>
      </c>
      <c r="P324" s="1" t="s">
        <v>683</v>
      </c>
      <c r="Q324" s="1" t="s">
        <v>683</v>
      </c>
      <c r="R324" s="1" t="s">
        <v>683</v>
      </c>
      <c r="S324" s="1" t="s">
        <v>683</v>
      </c>
      <c r="T324" s="1" t="s">
        <v>683</v>
      </c>
      <c r="U324" s="1" t="s">
        <v>683</v>
      </c>
      <c r="V324" s="1" t="s">
        <v>683</v>
      </c>
      <c r="W324" s="1" t="s">
        <v>683</v>
      </c>
      <c r="X324" s="28"/>
      <c r="Y324" s="28"/>
    </row>
    <row r="325" spans="1:25" s="29" customFormat="1" ht="11.25" x14ac:dyDescent="0.2">
      <c r="A325" s="89" t="s">
        <v>493</v>
      </c>
      <c r="B325" s="89"/>
      <c r="C325" s="91" t="s">
        <v>497</v>
      </c>
      <c r="D325" s="91"/>
      <c r="E325" s="91"/>
      <c r="F325" s="91"/>
      <c r="G325" s="91"/>
      <c r="H325" s="11" t="s">
        <v>469</v>
      </c>
      <c r="I325" s="1" t="s">
        <v>474</v>
      </c>
      <c r="J325" s="1" t="s">
        <v>474</v>
      </c>
      <c r="K325" s="1" t="s">
        <v>474</v>
      </c>
      <c r="L325" s="1" t="s">
        <v>474</v>
      </c>
      <c r="M325" s="1" t="s">
        <v>683</v>
      </c>
      <c r="N325" s="1" t="s">
        <v>474</v>
      </c>
      <c r="O325" s="1" t="s">
        <v>683</v>
      </c>
      <c r="P325" s="1" t="s">
        <v>474</v>
      </c>
      <c r="Q325" s="1" t="s">
        <v>683</v>
      </c>
      <c r="R325" s="1" t="s">
        <v>474</v>
      </c>
      <c r="S325" s="1" t="s">
        <v>683</v>
      </c>
      <c r="T325" s="1" t="s">
        <v>474</v>
      </c>
      <c r="U325" s="1" t="s">
        <v>683</v>
      </c>
      <c r="V325" s="1" t="s">
        <v>474</v>
      </c>
      <c r="W325" s="1" t="s">
        <v>683</v>
      </c>
      <c r="X325" s="28"/>
      <c r="Y325" s="28"/>
    </row>
    <row r="326" spans="1:25" s="29" customFormat="1" ht="11.25" x14ac:dyDescent="0.2">
      <c r="A326" s="89" t="s">
        <v>494</v>
      </c>
      <c r="B326" s="89"/>
      <c r="C326" s="97" t="s">
        <v>489</v>
      </c>
      <c r="D326" s="97"/>
      <c r="E326" s="97"/>
      <c r="F326" s="97"/>
      <c r="G326" s="97"/>
      <c r="H326" s="11" t="s">
        <v>492</v>
      </c>
      <c r="I326" s="1" t="s">
        <v>683</v>
      </c>
      <c r="J326" s="1" t="s">
        <v>683</v>
      </c>
      <c r="K326" s="1" t="s">
        <v>683</v>
      </c>
      <c r="L326" s="1" t="s">
        <v>683</v>
      </c>
      <c r="M326" s="1" t="s">
        <v>683</v>
      </c>
      <c r="N326" s="1" t="s">
        <v>683</v>
      </c>
      <c r="O326" s="1" t="s">
        <v>683</v>
      </c>
      <c r="P326" s="1" t="s">
        <v>683</v>
      </c>
      <c r="Q326" s="1" t="s">
        <v>683</v>
      </c>
      <c r="R326" s="1" t="s">
        <v>683</v>
      </c>
      <c r="S326" s="1" t="s">
        <v>683</v>
      </c>
      <c r="T326" s="1" t="s">
        <v>683</v>
      </c>
      <c r="U326" s="1" t="s">
        <v>683</v>
      </c>
      <c r="V326" s="1" t="s">
        <v>683</v>
      </c>
      <c r="W326" s="1" t="s">
        <v>683</v>
      </c>
      <c r="X326" s="28"/>
      <c r="Y326" s="28"/>
    </row>
    <row r="327" spans="1:25" s="29" customFormat="1" ht="11.25" x14ac:dyDescent="0.2">
      <c r="A327" s="89" t="s">
        <v>495</v>
      </c>
      <c r="B327" s="89"/>
      <c r="C327" s="97" t="s">
        <v>498</v>
      </c>
      <c r="D327" s="97"/>
      <c r="E327" s="97"/>
      <c r="F327" s="97"/>
      <c r="G327" s="97"/>
      <c r="H327" s="11" t="s">
        <v>470</v>
      </c>
      <c r="I327" s="1" t="s">
        <v>683</v>
      </c>
      <c r="J327" s="1" t="s">
        <v>683</v>
      </c>
      <c r="K327" s="1" t="s">
        <v>683</v>
      </c>
      <c r="L327" s="1" t="s">
        <v>683</v>
      </c>
      <c r="M327" s="1" t="s">
        <v>683</v>
      </c>
      <c r="N327" s="1" t="s">
        <v>683</v>
      </c>
      <c r="O327" s="1" t="s">
        <v>683</v>
      </c>
      <c r="P327" s="1" t="s">
        <v>683</v>
      </c>
      <c r="Q327" s="1" t="s">
        <v>683</v>
      </c>
      <c r="R327" s="1" t="s">
        <v>683</v>
      </c>
      <c r="S327" s="1" t="s">
        <v>683</v>
      </c>
      <c r="T327" s="1" t="s">
        <v>683</v>
      </c>
      <c r="U327" s="1" t="s">
        <v>683</v>
      </c>
      <c r="V327" s="1" t="s">
        <v>683</v>
      </c>
      <c r="W327" s="1" t="s">
        <v>683</v>
      </c>
      <c r="X327" s="28"/>
      <c r="Y327" s="28"/>
    </row>
    <row r="328" spans="1:25" s="29" customFormat="1" ht="11.25" x14ac:dyDescent="0.2">
      <c r="A328" s="89" t="s">
        <v>496</v>
      </c>
      <c r="B328" s="89"/>
      <c r="C328" s="97" t="s">
        <v>490</v>
      </c>
      <c r="D328" s="97"/>
      <c r="E328" s="97"/>
      <c r="F328" s="97"/>
      <c r="G328" s="97"/>
      <c r="H328" s="11" t="s">
        <v>491</v>
      </c>
      <c r="I328" s="1" t="s">
        <v>683</v>
      </c>
      <c r="J328" s="1" t="s">
        <v>683</v>
      </c>
      <c r="K328" s="1" t="s">
        <v>683</v>
      </c>
      <c r="L328" s="1" t="s">
        <v>683</v>
      </c>
      <c r="M328" s="1" t="s">
        <v>683</v>
      </c>
      <c r="N328" s="1" t="s">
        <v>683</v>
      </c>
      <c r="O328" s="1" t="s">
        <v>683</v>
      </c>
      <c r="P328" s="1" t="s">
        <v>683</v>
      </c>
      <c r="Q328" s="1" t="s">
        <v>683</v>
      </c>
      <c r="R328" s="1" t="s">
        <v>683</v>
      </c>
      <c r="S328" s="1" t="s">
        <v>683</v>
      </c>
      <c r="T328" s="1" t="s">
        <v>683</v>
      </c>
      <c r="U328" s="1" t="s">
        <v>683</v>
      </c>
      <c r="V328" s="1" t="s">
        <v>683</v>
      </c>
      <c r="W328" s="1" t="s">
        <v>683</v>
      </c>
      <c r="X328" s="28"/>
      <c r="Y328" s="28"/>
    </row>
    <row r="329" spans="1:25" s="29" customFormat="1" ht="11.25" x14ac:dyDescent="0.2">
      <c r="A329" s="89" t="s">
        <v>499</v>
      </c>
      <c r="B329" s="89"/>
      <c r="C329" s="91" t="s">
        <v>502</v>
      </c>
      <c r="D329" s="91"/>
      <c r="E329" s="91"/>
      <c r="F329" s="91"/>
      <c r="G329" s="91"/>
      <c r="H329" s="11" t="s">
        <v>469</v>
      </c>
      <c r="I329" s="1" t="s">
        <v>474</v>
      </c>
      <c r="J329" s="1" t="s">
        <v>474</v>
      </c>
      <c r="K329" s="1" t="s">
        <v>474</v>
      </c>
      <c r="L329" s="1" t="s">
        <v>474</v>
      </c>
      <c r="M329" s="1" t="s">
        <v>683</v>
      </c>
      <c r="N329" s="1" t="s">
        <v>474</v>
      </c>
      <c r="O329" s="1" t="s">
        <v>683</v>
      </c>
      <c r="P329" s="1" t="s">
        <v>474</v>
      </c>
      <c r="Q329" s="1" t="s">
        <v>683</v>
      </c>
      <c r="R329" s="1" t="s">
        <v>474</v>
      </c>
      <c r="S329" s="1" t="s">
        <v>683</v>
      </c>
      <c r="T329" s="1" t="s">
        <v>474</v>
      </c>
      <c r="U329" s="1" t="s">
        <v>683</v>
      </c>
      <c r="V329" s="1" t="s">
        <v>474</v>
      </c>
      <c r="W329" s="1" t="s">
        <v>683</v>
      </c>
      <c r="X329" s="28"/>
      <c r="Y329" s="28"/>
    </row>
    <row r="330" spans="1:25" s="29" customFormat="1" ht="11.25" x14ac:dyDescent="0.2">
      <c r="A330" s="89" t="s">
        <v>500</v>
      </c>
      <c r="B330" s="89"/>
      <c r="C330" s="97" t="s">
        <v>489</v>
      </c>
      <c r="D330" s="97"/>
      <c r="E330" s="97"/>
      <c r="F330" s="97"/>
      <c r="G330" s="97"/>
      <c r="H330" s="11" t="s">
        <v>492</v>
      </c>
      <c r="I330" s="1" t="s">
        <v>683</v>
      </c>
      <c r="J330" s="1" t="s">
        <v>683</v>
      </c>
      <c r="K330" s="1" t="s">
        <v>683</v>
      </c>
      <c r="L330" s="1" t="s">
        <v>683</v>
      </c>
      <c r="M330" s="1" t="s">
        <v>683</v>
      </c>
      <c r="N330" s="1" t="s">
        <v>683</v>
      </c>
      <c r="O330" s="1" t="s">
        <v>683</v>
      </c>
      <c r="P330" s="1" t="s">
        <v>683</v>
      </c>
      <c r="Q330" s="1" t="s">
        <v>683</v>
      </c>
      <c r="R330" s="1" t="s">
        <v>683</v>
      </c>
      <c r="S330" s="1" t="s">
        <v>683</v>
      </c>
      <c r="T330" s="1" t="s">
        <v>683</v>
      </c>
      <c r="U330" s="1" t="s">
        <v>683</v>
      </c>
      <c r="V330" s="1" t="s">
        <v>683</v>
      </c>
      <c r="W330" s="1" t="s">
        <v>683</v>
      </c>
      <c r="X330" s="28"/>
      <c r="Y330" s="28"/>
    </row>
    <row r="331" spans="1:25" s="29" customFormat="1" ht="11.25" x14ac:dyDescent="0.2">
      <c r="A331" s="89" t="s">
        <v>501</v>
      </c>
      <c r="B331" s="89"/>
      <c r="C331" s="97" t="s">
        <v>490</v>
      </c>
      <c r="D331" s="97"/>
      <c r="E331" s="97"/>
      <c r="F331" s="97"/>
      <c r="G331" s="97"/>
      <c r="H331" s="11" t="s">
        <v>491</v>
      </c>
      <c r="I331" s="1" t="s">
        <v>683</v>
      </c>
      <c r="J331" s="1" t="s">
        <v>683</v>
      </c>
      <c r="K331" s="1" t="s">
        <v>683</v>
      </c>
      <c r="L331" s="1" t="s">
        <v>683</v>
      </c>
      <c r="M331" s="1" t="s">
        <v>683</v>
      </c>
      <c r="N331" s="1" t="s">
        <v>683</v>
      </c>
      <c r="O331" s="1" t="s">
        <v>683</v>
      </c>
      <c r="P331" s="1" t="s">
        <v>683</v>
      </c>
      <c r="Q331" s="1" t="s">
        <v>683</v>
      </c>
      <c r="R331" s="1" t="s">
        <v>683</v>
      </c>
      <c r="S331" s="1" t="s">
        <v>683</v>
      </c>
      <c r="T331" s="1" t="s">
        <v>683</v>
      </c>
      <c r="U331" s="1" t="s">
        <v>683</v>
      </c>
      <c r="V331" s="1" t="s">
        <v>683</v>
      </c>
      <c r="W331" s="1" t="s">
        <v>683</v>
      </c>
      <c r="X331" s="28"/>
      <c r="Y331" s="28"/>
    </row>
    <row r="332" spans="1:25" s="29" customFormat="1" ht="11.25" x14ac:dyDescent="0.2">
      <c r="A332" s="89" t="s">
        <v>503</v>
      </c>
      <c r="B332" s="89"/>
      <c r="C332" s="91" t="s">
        <v>665</v>
      </c>
      <c r="D332" s="91"/>
      <c r="E332" s="91"/>
      <c r="F332" s="91"/>
      <c r="G332" s="91"/>
      <c r="H332" s="11" t="s">
        <v>469</v>
      </c>
      <c r="I332" s="1" t="s">
        <v>474</v>
      </c>
      <c r="J332" s="1" t="s">
        <v>474</v>
      </c>
      <c r="K332" s="1" t="s">
        <v>474</v>
      </c>
      <c r="L332" s="1" t="s">
        <v>474</v>
      </c>
      <c r="M332" s="1" t="s">
        <v>683</v>
      </c>
      <c r="N332" s="1" t="s">
        <v>474</v>
      </c>
      <c r="O332" s="1" t="s">
        <v>683</v>
      </c>
      <c r="P332" s="1" t="s">
        <v>474</v>
      </c>
      <c r="Q332" s="1" t="s">
        <v>683</v>
      </c>
      <c r="R332" s="1" t="s">
        <v>474</v>
      </c>
      <c r="S332" s="1" t="s">
        <v>683</v>
      </c>
      <c r="T332" s="1" t="s">
        <v>474</v>
      </c>
      <c r="U332" s="1" t="s">
        <v>683</v>
      </c>
      <c r="V332" s="1" t="s">
        <v>474</v>
      </c>
      <c r="W332" s="1" t="s">
        <v>683</v>
      </c>
      <c r="X332" s="28"/>
      <c r="Y332" s="28"/>
    </row>
    <row r="333" spans="1:25" s="29" customFormat="1" ht="11.25" x14ac:dyDescent="0.2">
      <c r="A333" s="89" t="s">
        <v>504</v>
      </c>
      <c r="B333" s="89"/>
      <c r="C333" s="97" t="s">
        <v>489</v>
      </c>
      <c r="D333" s="97"/>
      <c r="E333" s="97"/>
      <c r="F333" s="97"/>
      <c r="G333" s="97"/>
      <c r="H333" s="11" t="s">
        <v>492</v>
      </c>
      <c r="I333" s="1" t="s">
        <v>683</v>
      </c>
      <c r="J333" s="1" t="s">
        <v>683</v>
      </c>
      <c r="K333" s="1" t="s">
        <v>683</v>
      </c>
      <c r="L333" s="1" t="s">
        <v>683</v>
      </c>
      <c r="M333" s="1" t="s">
        <v>683</v>
      </c>
      <c r="N333" s="1" t="s">
        <v>683</v>
      </c>
      <c r="O333" s="1" t="s">
        <v>683</v>
      </c>
      <c r="P333" s="1" t="s">
        <v>683</v>
      </c>
      <c r="Q333" s="1" t="s">
        <v>683</v>
      </c>
      <c r="R333" s="1" t="s">
        <v>683</v>
      </c>
      <c r="S333" s="1" t="s">
        <v>683</v>
      </c>
      <c r="T333" s="1" t="s">
        <v>683</v>
      </c>
      <c r="U333" s="1" t="s">
        <v>683</v>
      </c>
      <c r="V333" s="1" t="s">
        <v>683</v>
      </c>
      <c r="W333" s="1" t="s">
        <v>683</v>
      </c>
      <c r="X333" s="28"/>
      <c r="Y333" s="28"/>
    </row>
    <row r="334" spans="1:25" s="29" customFormat="1" ht="11.25" x14ac:dyDescent="0.2">
      <c r="A334" s="89" t="s">
        <v>505</v>
      </c>
      <c r="B334" s="89"/>
      <c r="C334" s="97" t="s">
        <v>498</v>
      </c>
      <c r="D334" s="97"/>
      <c r="E334" s="97"/>
      <c r="F334" s="97"/>
      <c r="G334" s="97"/>
      <c r="H334" s="11" t="s">
        <v>470</v>
      </c>
      <c r="I334" s="1" t="s">
        <v>683</v>
      </c>
      <c r="J334" s="1" t="s">
        <v>683</v>
      </c>
      <c r="K334" s="1" t="s">
        <v>683</v>
      </c>
      <c r="L334" s="1" t="s">
        <v>683</v>
      </c>
      <c r="M334" s="1" t="s">
        <v>683</v>
      </c>
      <c r="N334" s="1" t="s">
        <v>683</v>
      </c>
      <c r="O334" s="1" t="s">
        <v>683</v>
      </c>
      <c r="P334" s="1" t="s">
        <v>683</v>
      </c>
      <c r="Q334" s="1" t="s">
        <v>683</v>
      </c>
      <c r="R334" s="1" t="s">
        <v>683</v>
      </c>
      <c r="S334" s="1" t="s">
        <v>683</v>
      </c>
      <c r="T334" s="1" t="s">
        <v>683</v>
      </c>
      <c r="U334" s="1" t="s">
        <v>683</v>
      </c>
      <c r="V334" s="1" t="s">
        <v>683</v>
      </c>
      <c r="W334" s="1" t="s">
        <v>683</v>
      </c>
      <c r="X334" s="28"/>
      <c r="Y334" s="28"/>
    </row>
    <row r="335" spans="1:25" s="29" customFormat="1" ht="11.25" x14ac:dyDescent="0.2">
      <c r="A335" s="89" t="s">
        <v>506</v>
      </c>
      <c r="B335" s="89"/>
      <c r="C335" s="97" t="s">
        <v>490</v>
      </c>
      <c r="D335" s="97"/>
      <c r="E335" s="97"/>
      <c r="F335" s="97"/>
      <c r="G335" s="97"/>
      <c r="H335" s="11" t="s">
        <v>491</v>
      </c>
      <c r="I335" s="1" t="s">
        <v>683</v>
      </c>
      <c r="J335" s="1" t="s">
        <v>683</v>
      </c>
      <c r="K335" s="1" t="s">
        <v>683</v>
      </c>
      <c r="L335" s="1" t="s">
        <v>683</v>
      </c>
      <c r="M335" s="1" t="s">
        <v>683</v>
      </c>
      <c r="N335" s="1" t="s">
        <v>683</v>
      </c>
      <c r="O335" s="1" t="s">
        <v>683</v>
      </c>
      <c r="P335" s="1" t="s">
        <v>683</v>
      </c>
      <c r="Q335" s="1" t="s">
        <v>683</v>
      </c>
      <c r="R335" s="1" t="s">
        <v>683</v>
      </c>
      <c r="S335" s="1" t="s">
        <v>683</v>
      </c>
      <c r="T335" s="1" t="s">
        <v>683</v>
      </c>
      <c r="U335" s="1" t="s">
        <v>683</v>
      </c>
      <c r="V335" s="1" t="s">
        <v>683</v>
      </c>
      <c r="W335" s="1" t="s">
        <v>683</v>
      </c>
      <c r="X335" s="28"/>
      <c r="Y335" s="28"/>
    </row>
    <row r="336" spans="1:25" s="29" customFormat="1" ht="11.25" x14ac:dyDescent="0.2">
      <c r="A336" s="89" t="s">
        <v>507</v>
      </c>
      <c r="B336" s="89"/>
      <c r="C336" s="104" t="s">
        <v>508</v>
      </c>
      <c r="D336" s="104"/>
      <c r="E336" s="104"/>
      <c r="F336" s="104"/>
      <c r="G336" s="104"/>
      <c r="H336" s="11" t="s">
        <v>469</v>
      </c>
      <c r="I336" s="1" t="s">
        <v>474</v>
      </c>
      <c r="J336" s="1" t="s">
        <v>474</v>
      </c>
      <c r="K336" s="1" t="s">
        <v>474</v>
      </c>
      <c r="L336" s="1" t="s">
        <v>474</v>
      </c>
      <c r="M336" s="1" t="s">
        <v>683</v>
      </c>
      <c r="N336" s="1" t="s">
        <v>474</v>
      </c>
      <c r="O336" s="1" t="s">
        <v>683</v>
      </c>
      <c r="P336" s="1" t="s">
        <v>474</v>
      </c>
      <c r="Q336" s="1" t="s">
        <v>683</v>
      </c>
      <c r="R336" s="1" t="s">
        <v>474</v>
      </c>
      <c r="S336" s="1" t="s">
        <v>683</v>
      </c>
      <c r="T336" s="1" t="s">
        <v>474</v>
      </c>
      <c r="U336" s="1" t="s">
        <v>683</v>
      </c>
      <c r="V336" s="1" t="s">
        <v>474</v>
      </c>
      <c r="W336" s="1" t="s">
        <v>683</v>
      </c>
      <c r="X336" s="28"/>
      <c r="Y336" s="28"/>
    </row>
    <row r="337" spans="1:25" s="29" customFormat="1" ht="11.25" x14ac:dyDescent="0.2">
      <c r="A337" s="89" t="s">
        <v>509</v>
      </c>
      <c r="B337" s="89"/>
      <c r="C337" s="91" t="s">
        <v>519</v>
      </c>
      <c r="D337" s="91"/>
      <c r="E337" s="91"/>
      <c r="F337" s="91"/>
      <c r="G337" s="91"/>
      <c r="H337" s="11" t="s">
        <v>492</v>
      </c>
      <c r="I337" s="1">
        <v>981.09900000000005</v>
      </c>
      <c r="J337" s="1">
        <v>1034.0235600000001</v>
      </c>
      <c r="K337" s="1">
        <v>1014.522</v>
      </c>
      <c r="L337" s="1">
        <v>1017.9552623999999</v>
      </c>
      <c r="M337" s="1" t="s">
        <v>683</v>
      </c>
      <c r="N337" s="1">
        <v>1024.672</v>
      </c>
      <c r="O337" s="1" t="s">
        <v>683</v>
      </c>
      <c r="P337" s="1">
        <v>1032.062764</v>
      </c>
      <c r="Q337" s="1" t="s">
        <v>683</v>
      </c>
      <c r="R337" s="1">
        <v>1033.6224199999999</v>
      </c>
      <c r="S337" s="1" t="s">
        <v>683</v>
      </c>
      <c r="T337" s="1">
        <v>978.7</v>
      </c>
      <c r="U337" s="1" t="s">
        <v>683</v>
      </c>
      <c r="V337" s="1">
        <f>L337+N337+P337+R337+T337</f>
        <v>5087.0124463999991</v>
      </c>
      <c r="W337" s="1" t="s">
        <v>683</v>
      </c>
      <c r="X337" s="28"/>
      <c r="Y337" s="28"/>
    </row>
    <row r="338" spans="1:25" s="29" customFormat="1" ht="19.5" customHeight="1" x14ac:dyDescent="0.2">
      <c r="A338" s="89" t="s">
        <v>510</v>
      </c>
      <c r="B338" s="89"/>
      <c r="C338" s="97" t="s">
        <v>520</v>
      </c>
      <c r="D338" s="97"/>
      <c r="E338" s="97"/>
      <c r="F338" s="97"/>
      <c r="G338" s="97"/>
      <c r="H338" s="11" t="s">
        <v>492</v>
      </c>
      <c r="I338" s="1" t="s">
        <v>683</v>
      </c>
      <c r="J338" s="1" t="s">
        <v>683</v>
      </c>
      <c r="K338" s="1" t="s">
        <v>683</v>
      </c>
      <c r="L338" s="1" t="s">
        <v>683</v>
      </c>
      <c r="M338" s="1" t="s">
        <v>683</v>
      </c>
      <c r="N338" s="1" t="s">
        <v>683</v>
      </c>
      <c r="O338" s="1" t="s">
        <v>683</v>
      </c>
      <c r="P338" s="1" t="s">
        <v>683</v>
      </c>
      <c r="Q338" s="1" t="s">
        <v>683</v>
      </c>
      <c r="R338" s="1" t="s">
        <v>683</v>
      </c>
      <c r="S338" s="1" t="s">
        <v>683</v>
      </c>
      <c r="T338" s="1" t="s">
        <v>683</v>
      </c>
      <c r="U338" s="1" t="s">
        <v>683</v>
      </c>
      <c r="V338" s="1" t="s">
        <v>683</v>
      </c>
      <c r="W338" s="1" t="s">
        <v>683</v>
      </c>
      <c r="X338" s="28"/>
      <c r="Y338" s="28"/>
    </row>
    <row r="339" spans="1:25" s="29" customFormat="1" ht="11.25" x14ac:dyDescent="0.2">
      <c r="A339" s="89" t="s">
        <v>521</v>
      </c>
      <c r="B339" s="89"/>
      <c r="C339" s="99" t="s">
        <v>523</v>
      </c>
      <c r="D339" s="99"/>
      <c r="E339" s="99"/>
      <c r="F339" s="99"/>
      <c r="G339" s="99"/>
      <c r="H339" s="11" t="s">
        <v>492</v>
      </c>
      <c r="I339" s="1" t="s">
        <v>683</v>
      </c>
      <c r="J339" s="1" t="s">
        <v>683</v>
      </c>
      <c r="K339" s="1" t="s">
        <v>683</v>
      </c>
      <c r="L339" s="1" t="s">
        <v>683</v>
      </c>
      <c r="M339" s="1" t="s">
        <v>683</v>
      </c>
      <c r="N339" s="1" t="s">
        <v>683</v>
      </c>
      <c r="O339" s="1" t="s">
        <v>683</v>
      </c>
      <c r="P339" s="1" t="s">
        <v>683</v>
      </c>
      <c r="Q339" s="1" t="s">
        <v>683</v>
      </c>
      <c r="R339" s="1" t="s">
        <v>683</v>
      </c>
      <c r="S339" s="1" t="s">
        <v>683</v>
      </c>
      <c r="T339" s="1" t="s">
        <v>683</v>
      </c>
      <c r="U339" s="1" t="s">
        <v>683</v>
      </c>
      <c r="V339" s="1" t="s">
        <v>683</v>
      </c>
      <c r="W339" s="1" t="s">
        <v>683</v>
      </c>
      <c r="X339" s="28"/>
      <c r="Y339" s="28"/>
    </row>
    <row r="340" spans="1:25" s="29" customFormat="1" ht="11.25" x14ac:dyDescent="0.2">
      <c r="A340" s="89" t="s">
        <v>522</v>
      </c>
      <c r="B340" s="89"/>
      <c r="C340" s="99" t="s">
        <v>524</v>
      </c>
      <c r="D340" s="99"/>
      <c r="E340" s="99"/>
      <c r="F340" s="99"/>
      <c r="G340" s="99"/>
      <c r="H340" s="11" t="s">
        <v>492</v>
      </c>
      <c r="I340" s="1" t="s">
        <v>683</v>
      </c>
      <c r="J340" s="1" t="s">
        <v>683</v>
      </c>
      <c r="K340" s="1" t="s">
        <v>683</v>
      </c>
      <c r="L340" s="1" t="s">
        <v>683</v>
      </c>
      <c r="M340" s="1" t="s">
        <v>683</v>
      </c>
      <c r="N340" s="1" t="s">
        <v>683</v>
      </c>
      <c r="O340" s="1" t="s">
        <v>683</v>
      </c>
      <c r="P340" s="1" t="s">
        <v>683</v>
      </c>
      <c r="Q340" s="1" t="s">
        <v>683</v>
      </c>
      <c r="R340" s="1" t="s">
        <v>683</v>
      </c>
      <c r="S340" s="1" t="s">
        <v>683</v>
      </c>
      <c r="T340" s="1" t="s">
        <v>683</v>
      </c>
      <c r="U340" s="1" t="s">
        <v>683</v>
      </c>
      <c r="V340" s="1" t="s">
        <v>683</v>
      </c>
      <c r="W340" s="1" t="s">
        <v>683</v>
      </c>
      <c r="X340" s="28"/>
      <c r="Y340" s="28"/>
    </row>
    <row r="341" spans="1:25" s="29" customFormat="1" ht="11.25" x14ac:dyDescent="0.2">
      <c r="A341" s="89" t="s">
        <v>511</v>
      </c>
      <c r="B341" s="89"/>
      <c r="C341" s="91" t="s">
        <v>525</v>
      </c>
      <c r="D341" s="91"/>
      <c r="E341" s="91"/>
      <c r="F341" s="91"/>
      <c r="G341" s="91"/>
      <c r="H341" s="11" t="s">
        <v>492</v>
      </c>
      <c r="I341" s="1">
        <v>127.988</v>
      </c>
      <c r="J341" s="1">
        <v>130.148437</v>
      </c>
      <c r="K341" s="1">
        <v>124.75</v>
      </c>
      <c r="L341" s="33">
        <v>118.0287376</v>
      </c>
      <c r="M341" s="1" t="s">
        <v>683</v>
      </c>
      <c r="N341" s="1">
        <v>111.32799999999997</v>
      </c>
      <c r="O341" s="1" t="s">
        <v>683</v>
      </c>
      <c r="P341" s="1">
        <v>104.57023600000002</v>
      </c>
      <c r="Q341" s="1" t="s">
        <v>683</v>
      </c>
      <c r="R341" s="1">
        <v>104.47757999999999</v>
      </c>
      <c r="S341" s="1" t="s">
        <v>683</v>
      </c>
      <c r="T341" s="1">
        <v>160.5</v>
      </c>
      <c r="U341" s="1" t="s">
        <v>683</v>
      </c>
      <c r="V341" s="1">
        <f>L341+N341+P341+R341+T341</f>
        <v>598.90455359999999</v>
      </c>
      <c r="W341" s="1" t="s">
        <v>683</v>
      </c>
      <c r="X341" s="28"/>
      <c r="Y341" s="28"/>
    </row>
    <row r="342" spans="1:25" s="29" customFormat="1" ht="11.25" x14ac:dyDescent="0.2">
      <c r="A342" s="89" t="s">
        <v>512</v>
      </c>
      <c r="B342" s="89"/>
      <c r="C342" s="91" t="s">
        <v>526</v>
      </c>
      <c r="D342" s="91"/>
      <c r="E342" s="91"/>
      <c r="F342" s="91"/>
      <c r="G342" s="91"/>
      <c r="H342" s="11" t="s">
        <v>470</v>
      </c>
      <c r="I342" s="1">
        <v>165.93</v>
      </c>
      <c r="J342" s="1">
        <v>160.83000000000001</v>
      </c>
      <c r="K342" s="1">
        <v>164.35</v>
      </c>
      <c r="L342" s="1">
        <v>160.99</v>
      </c>
      <c r="M342" s="1" t="s">
        <v>683</v>
      </c>
      <c r="N342" s="1">
        <v>162.60000000000002</v>
      </c>
      <c r="O342" s="1" t="s">
        <v>683</v>
      </c>
      <c r="P342" s="1">
        <v>164.23</v>
      </c>
      <c r="Q342" s="1" t="s">
        <v>683</v>
      </c>
      <c r="R342" s="1">
        <v>165.87</v>
      </c>
      <c r="S342" s="1" t="s">
        <v>683</v>
      </c>
      <c r="T342" s="1">
        <f>T344</f>
        <v>165</v>
      </c>
      <c r="U342" s="1" t="s">
        <v>683</v>
      </c>
      <c r="V342" s="1">
        <f>L342+N342+P342+R342+T342</f>
        <v>818.69</v>
      </c>
      <c r="W342" s="1" t="s">
        <v>683</v>
      </c>
      <c r="X342" s="28"/>
      <c r="Y342" s="28"/>
    </row>
    <row r="343" spans="1:25" s="29" customFormat="1" ht="24" customHeight="1" x14ac:dyDescent="0.2">
      <c r="A343" s="89" t="s">
        <v>513</v>
      </c>
      <c r="B343" s="89"/>
      <c r="C343" s="97" t="s">
        <v>527</v>
      </c>
      <c r="D343" s="97"/>
      <c r="E343" s="97"/>
      <c r="F343" s="97"/>
      <c r="G343" s="97"/>
      <c r="H343" s="11" t="s">
        <v>470</v>
      </c>
      <c r="I343" s="1" t="s">
        <v>683</v>
      </c>
      <c r="J343" s="1" t="s">
        <v>683</v>
      </c>
      <c r="K343" s="1" t="s">
        <v>683</v>
      </c>
      <c r="L343" s="1" t="s">
        <v>683</v>
      </c>
      <c r="M343" s="1" t="s">
        <v>683</v>
      </c>
      <c r="N343" s="1" t="s">
        <v>683</v>
      </c>
      <c r="O343" s="1" t="s">
        <v>683</v>
      </c>
      <c r="P343" s="1" t="s">
        <v>683</v>
      </c>
      <c r="Q343" s="1" t="s">
        <v>683</v>
      </c>
      <c r="R343" s="1" t="s">
        <v>683</v>
      </c>
      <c r="S343" s="1" t="s">
        <v>683</v>
      </c>
      <c r="T343" s="1" t="s">
        <v>469</v>
      </c>
      <c r="U343" s="1" t="s">
        <v>683</v>
      </c>
      <c r="V343" s="1" t="s">
        <v>683</v>
      </c>
      <c r="W343" s="1" t="s">
        <v>683</v>
      </c>
      <c r="X343" s="28"/>
      <c r="Y343" s="28"/>
    </row>
    <row r="344" spans="1:25" s="29" customFormat="1" ht="11.25" x14ac:dyDescent="0.2">
      <c r="A344" s="89" t="s">
        <v>514</v>
      </c>
      <c r="B344" s="89"/>
      <c r="C344" s="99" t="s">
        <v>523</v>
      </c>
      <c r="D344" s="99"/>
      <c r="E344" s="99"/>
      <c r="F344" s="99"/>
      <c r="G344" s="99"/>
      <c r="H344" s="11" t="s">
        <v>470</v>
      </c>
      <c r="I344" s="1">
        <v>165.93</v>
      </c>
      <c r="J344" s="1">
        <v>160.83000000000001</v>
      </c>
      <c r="K344" s="1">
        <v>164.35</v>
      </c>
      <c r="L344" s="33">
        <v>160.99</v>
      </c>
      <c r="M344" s="1" t="s">
        <v>683</v>
      </c>
      <c r="N344" s="1">
        <v>162.60000000000002</v>
      </c>
      <c r="O344" s="1" t="s">
        <v>683</v>
      </c>
      <c r="P344" s="1">
        <v>164.23</v>
      </c>
      <c r="Q344" s="1" t="s">
        <v>683</v>
      </c>
      <c r="R344" s="1">
        <v>165.87</v>
      </c>
      <c r="S344" s="1" t="s">
        <v>683</v>
      </c>
      <c r="T344" s="1">
        <v>165</v>
      </c>
      <c r="U344" s="1" t="s">
        <v>683</v>
      </c>
      <c r="V344" s="1">
        <f>L344+N344+P344+R344+T344</f>
        <v>818.69</v>
      </c>
      <c r="W344" s="1" t="s">
        <v>683</v>
      </c>
      <c r="X344" s="28"/>
      <c r="Y344" s="28"/>
    </row>
    <row r="345" spans="1:25" s="29" customFormat="1" ht="11.25" x14ac:dyDescent="0.2">
      <c r="A345" s="89" t="s">
        <v>515</v>
      </c>
      <c r="B345" s="89"/>
      <c r="C345" s="99" t="s">
        <v>524</v>
      </c>
      <c r="D345" s="99"/>
      <c r="E345" s="99"/>
      <c r="F345" s="99"/>
      <c r="G345" s="99"/>
      <c r="H345" s="11" t="s">
        <v>470</v>
      </c>
      <c r="I345" s="1" t="s">
        <v>683</v>
      </c>
      <c r="J345" s="1" t="s">
        <v>683</v>
      </c>
      <c r="K345" s="1" t="s">
        <v>683</v>
      </c>
      <c r="L345" s="1" t="s">
        <v>683</v>
      </c>
      <c r="M345" s="1" t="s">
        <v>683</v>
      </c>
      <c r="N345" s="1" t="s">
        <v>683</v>
      </c>
      <c r="O345" s="1" t="s">
        <v>683</v>
      </c>
      <c r="P345" s="1" t="s">
        <v>683</v>
      </c>
      <c r="Q345" s="1" t="s">
        <v>683</v>
      </c>
      <c r="R345" s="1"/>
      <c r="S345" s="1" t="s">
        <v>683</v>
      </c>
      <c r="T345" s="1"/>
      <c r="U345" s="1" t="s">
        <v>683</v>
      </c>
      <c r="V345" s="1" t="s">
        <v>683</v>
      </c>
      <c r="W345" s="1" t="s">
        <v>683</v>
      </c>
      <c r="X345" s="28"/>
      <c r="Y345" s="28"/>
    </row>
    <row r="346" spans="1:25" s="29" customFormat="1" ht="24" customHeight="1" x14ac:dyDescent="0.2">
      <c r="A346" s="89" t="s">
        <v>516</v>
      </c>
      <c r="B346" s="89"/>
      <c r="C346" s="101" t="s">
        <v>528</v>
      </c>
      <c r="D346" s="101"/>
      <c r="E346" s="101"/>
      <c r="F346" s="101"/>
      <c r="G346" s="101"/>
      <c r="H346" s="43" t="s">
        <v>518</v>
      </c>
      <c r="I346" s="1">
        <v>21608.31</v>
      </c>
      <c r="J346" s="1">
        <v>21815.599999999999</v>
      </c>
      <c r="K346" s="42">
        <v>22332.77</v>
      </c>
      <c r="L346" s="42">
        <v>22718.78</v>
      </c>
      <c r="M346" s="1" t="s">
        <v>683</v>
      </c>
      <c r="N346" s="42">
        <v>22986.99</v>
      </c>
      <c r="O346" s="1" t="s">
        <v>683</v>
      </c>
      <c r="P346" s="42">
        <v>23248.59</v>
      </c>
      <c r="Q346" s="1" t="s">
        <v>683</v>
      </c>
      <c r="R346" s="42">
        <v>23510.29</v>
      </c>
      <c r="S346" s="1" t="s">
        <v>683</v>
      </c>
      <c r="T346" s="42">
        <v>23794.23</v>
      </c>
      <c r="U346" s="1" t="s">
        <v>683</v>
      </c>
      <c r="V346" s="42">
        <f>L346+N346+P346+R346+T346</f>
        <v>116258.87999999999</v>
      </c>
      <c r="W346" s="1" t="s">
        <v>683</v>
      </c>
      <c r="X346" s="28"/>
      <c r="Y346" s="28"/>
    </row>
    <row r="347" spans="1:25" s="29" customFormat="1" ht="21" customHeight="1" x14ac:dyDescent="0.2">
      <c r="A347" s="89" t="s">
        <v>517</v>
      </c>
      <c r="B347" s="89"/>
      <c r="C347" s="91" t="s">
        <v>666</v>
      </c>
      <c r="D347" s="91"/>
      <c r="E347" s="91"/>
      <c r="F347" s="91"/>
      <c r="G347" s="91"/>
      <c r="H347" s="11" t="s">
        <v>2</v>
      </c>
      <c r="I347" s="45">
        <f>I26-I54</f>
        <v>924.52688161585979</v>
      </c>
      <c r="J347" s="45">
        <f>J26-J54</f>
        <v>926.38199999999995</v>
      </c>
      <c r="K347" s="1">
        <v>805.23900000000003</v>
      </c>
      <c r="L347" s="4">
        <v>950.43</v>
      </c>
      <c r="M347" s="1" t="s">
        <v>683</v>
      </c>
      <c r="N347" s="1">
        <v>1054.7850000000001</v>
      </c>
      <c r="O347" s="1" t="s">
        <v>683</v>
      </c>
      <c r="P347" s="1">
        <v>1097.0285699999999</v>
      </c>
      <c r="Q347" s="1" t="s">
        <v>683</v>
      </c>
      <c r="R347" s="1">
        <v>1155.3181199999999</v>
      </c>
      <c r="S347" s="1" t="s">
        <v>683</v>
      </c>
      <c r="T347" s="1">
        <v>1215.4871800000001</v>
      </c>
      <c r="U347" s="1" t="s">
        <v>683</v>
      </c>
      <c r="V347" s="1">
        <f>L347+N347+P347+R347+T347</f>
        <v>5473.0488700000005</v>
      </c>
      <c r="W347" s="1" t="s">
        <v>683</v>
      </c>
      <c r="X347" s="28"/>
      <c r="Y347" s="28"/>
    </row>
    <row r="348" spans="1:25" s="29" customFormat="1" ht="11.25" x14ac:dyDescent="0.2">
      <c r="A348" s="89" t="s">
        <v>529</v>
      </c>
      <c r="B348" s="89"/>
      <c r="C348" s="104" t="s">
        <v>533</v>
      </c>
      <c r="D348" s="104"/>
      <c r="E348" s="104"/>
      <c r="F348" s="104"/>
      <c r="G348" s="104"/>
      <c r="H348" s="11" t="s">
        <v>469</v>
      </c>
      <c r="I348" s="1" t="s">
        <v>474</v>
      </c>
      <c r="J348" s="1" t="s">
        <v>474</v>
      </c>
      <c r="K348" s="1" t="s">
        <v>474</v>
      </c>
      <c r="L348" s="1" t="s">
        <v>474</v>
      </c>
      <c r="M348" s="1" t="s">
        <v>683</v>
      </c>
      <c r="N348" s="1" t="s">
        <v>474</v>
      </c>
      <c r="O348" s="1" t="s">
        <v>683</v>
      </c>
      <c r="P348" s="1" t="s">
        <v>474</v>
      </c>
      <c r="Q348" s="1" t="s">
        <v>683</v>
      </c>
      <c r="R348" s="1" t="s">
        <v>474</v>
      </c>
      <c r="S348" s="1" t="s">
        <v>683</v>
      </c>
      <c r="T348" s="1" t="s">
        <v>474</v>
      </c>
      <c r="U348" s="1" t="s">
        <v>683</v>
      </c>
      <c r="V348" s="1" t="s">
        <v>474</v>
      </c>
      <c r="W348" s="1" t="s">
        <v>683</v>
      </c>
      <c r="X348" s="28"/>
      <c r="Y348" s="28"/>
    </row>
    <row r="349" spans="1:25" s="29" customFormat="1" ht="11.25" x14ac:dyDescent="0.2">
      <c r="A349" s="89" t="s">
        <v>530</v>
      </c>
      <c r="B349" s="89"/>
      <c r="C349" s="91" t="s">
        <v>534</v>
      </c>
      <c r="D349" s="91"/>
      <c r="E349" s="91"/>
      <c r="F349" s="91"/>
      <c r="G349" s="91"/>
      <c r="H349" s="11" t="s">
        <v>492</v>
      </c>
      <c r="I349" s="1" t="s">
        <v>683</v>
      </c>
      <c r="J349" s="1" t="s">
        <v>683</v>
      </c>
      <c r="K349" s="1" t="s">
        <v>683</v>
      </c>
      <c r="L349" s="1" t="s">
        <v>683</v>
      </c>
      <c r="M349" s="1" t="s">
        <v>683</v>
      </c>
      <c r="N349" s="1" t="s">
        <v>683</v>
      </c>
      <c r="O349" s="1" t="s">
        <v>683</v>
      </c>
      <c r="P349" s="1" t="s">
        <v>683</v>
      </c>
      <c r="Q349" s="1" t="s">
        <v>683</v>
      </c>
      <c r="R349" s="1" t="s">
        <v>683</v>
      </c>
      <c r="S349" s="1" t="s">
        <v>683</v>
      </c>
      <c r="T349" s="1" t="s">
        <v>683</v>
      </c>
      <c r="U349" s="1" t="s">
        <v>683</v>
      </c>
      <c r="V349" s="1" t="s">
        <v>683</v>
      </c>
      <c r="W349" s="1" t="s">
        <v>683</v>
      </c>
      <c r="X349" s="28"/>
      <c r="Y349" s="28"/>
    </row>
    <row r="350" spans="1:25" s="29" customFormat="1" ht="11.25" x14ac:dyDescent="0.2">
      <c r="A350" s="89" t="s">
        <v>531</v>
      </c>
      <c r="B350" s="89"/>
      <c r="C350" s="91" t="s">
        <v>536</v>
      </c>
      <c r="D350" s="91"/>
      <c r="E350" s="91"/>
      <c r="F350" s="91"/>
      <c r="G350" s="91"/>
      <c r="H350" s="11" t="s">
        <v>471</v>
      </c>
      <c r="I350" s="1" t="s">
        <v>683</v>
      </c>
      <c r="J350" s="1" t="s">
        <v>683</v>
      </c>
      <c r="K350" s="1" t="s">
        <v>683</v>
      </c>
      <c r="L350" s="1" t="s">
        <v>683</v>
      </c>
      <c r="M350" s="1" t="s">
        <v>683</v>
      </c>
      <c r="N350" s="1" t="s">
        <v>683</v>
      </c>
      <c r="O350" s="1" t="s">
        <v>683</v>
      </c>
      <c r="P350" s="1" t="s">
        <v>683</v>
      </c>
      <c r="Q350" s="1" t="s">
        <v>683</v>
      </c>
      <c r="R350" s="1" t="s">
        <v>683</v>
      </c>
      <c r="S350" s="1" t="s">
        <v>683</v>
      </c>
      <c r="T350" s="1" t="s">
        <v>683</v>
      </c>
      <c r="U350" s="1" t="s">
        <v>683</v>
      </c>
      <c r="V350" s="1" t="s">
        <v>683</v>
      </c>
      <c r="W350" s="1" t="s">
        <v>683</v>
      </c>
      <c r="X350" s="28"/>
      <c r="Y350" s="28"/>
    </row>
    <row r="351" spans="1:25" s="29" customFormat="1" ht="45" customHeight="1" x14ac:dyDescent="0.2">
      <c r="A351" s="89" t="s">
        <v>532</v>
      </c>
      <c r="B351" s="89"/>
      <c r="C351" s="91" t="s">
        <v>537</v>
      </c>
      <c r="D351" s="91"/>
      <c r="E351" s="91"/>
      <c r="F351" s="91"/>
      <c r="G351" s="91"/>
      <c r="H351" s="11" t="s">
        <v>2</v>
      </c>
      <c r="I351" s="1" t="s">
        <v>683</v>
      </c>
      <c r="J351" s="1" t="s">
        <v>683</v>
      </c>
      <c r="K351" s="1" t="s">
        <v>683</v>
      </c>
      <c r="L351" s="1" t="s">
        <v>683</v>
      </c>
      <c r="M351" s="1" t="s">
        <v>683</v>
      </c>
      <c r="N351" s="1" t="s">
        <v>683</v>
      </c>
      <c r="O351" s="1" t="s">
        <v>683</v>
      </c>
      <c r="P351" s="1" t="s">
        <v>683</v>
      </c>
      <c r="Q351" s="1" t="s">
        <v>683</v>
      </c>
      <c r="R351" s="1" t="s">
        <v>683</v>
      </c>
      <c r="S351" s="1" t="s">
        <v>683</v>
      </c>
      <c r="T351" s="1" t="s">
        <v>683</v>
      </c>
      <c r="U351" s="1" t="s">
        <v>683</v>
      </c>
      <c r="V351" s="1" t="s">
        <v>683</v>
      </c>
      <c r="W351" s="1" t="s">
        <v>683</v>
      </c>
      <c r="X351" s="28"/>
      <c r="Y351" s="28"/>
    </row>
    <row r="352" spans="1:25" s="29" customFormat="1" ht="37.5" customHeight="1" x14ac:dyDescent="0.2">
      <c r="A352" s="89" t="s">
        <v>535</v>
      </c>
      <c r="B352" s="89"/>
      <c r="C352" s="91" t="s">
        <v>538</v>
      </c>
      <c r="D352" s="91"/>
      <c r="E352" s="91"/>
      <c r="F352" s="91"/>
      <c r="G352" s="91"/>
      <c r="H352" s="11" t="s">
        <v>2</v>
      </c>
      <c r="I352" s="1" t="s">
        <v>683</v>
      </c>
      <c r="J352" s="1" t="s">
        <v>683</v>
      </c>
      <c r="K352" s="1" t="s">
        <v>683</v>
      </c>
      <c r="L352" s="1" t="s">
        <v>683</v>
      </c>
      <c r="M352" s="1" t="s">
        <v>683</v>
      </c>
      <c r="N352" s="1" t="s">
        <v>683</v>
      </c>
      <c r="O352" s="1" t="s">
        <v>683</v>
      </c>
      <c r="P352" s="1" t="s">
        <v>683</v>
      </c>
      <c r="Q352" s="1" t="s">
        <v>683</v>
      </c>
      <c r="R352" s="1" t="s">
        <v>683</v>
      </c>
      <c r="S352" s="1" t="s">
        <v>683</v>
      </c>
      <c r="T352" s="1" t="s">
        <v>683</v>
      </c>
      <c r="U352" s="1" t="s">
        <v>683</v>
      </c>
      <c r="V352" s="1" t="s">
        <v>683</v>
      </c>
      <c r="W352" s="1" t="s">
        <v>683</v>
      </c>
      <c r="X352" s="28"/>
      <c r="Y352" s="28"/>
    </row>
    <row r="353" spans="1:25" s="29" customFormat="1" ht="11.25" x14ac:dyDescent="0.2">
      <c r="A353" s="89" t="s">
        <v>539</v>
      </c>
      <c r="B353" s="89"/>
      <c r="C353" s="104" t="s">
        <v>540</v>
      </c>
      <c r="D353" s="104"/>
      <c r="E353" s="104"/>
      <c r="F353" s="104"/>
      <c r="G353" s="104"/>
      <c r="H353" s="11" t="s">
        <v>469</v>
      </c>
      <c r="I353" s="1" t="s">
        <v>474</v>
      </c>
      <c r="J353" s="1" t="s">
        <v>474</v>
      </c>
      <c r="K353" s="1" t="s">
        <v>474</v>
      </c>
      <c r="L353" s="1" t="s">
        <v>474</v>
      </c>
      <c r="M353" s="1" t="s">
        <v>683</v>
      </c>
      <c r="N353" s="1" t="s">
        <v>474</v>
      </c>
      <c r="O353" s="1" t="s">
        <v>683</v>
      </c>
      <c r="P353" s="1" t="s">
        <v>474</v>
      </c>
      <c r="Q353" s="1" t="s">
        <v>683</v>
      </c>
      <c r="R353" s="1" t="s">
        <v>474</v>
      </c>
      <c r="S353" s="1" t="s">
        <v>683</v>
      </c>
      <c r="T353" s="1" t="s">
        <v>474</v>
      </c>
      <c r="U353" s="1" t="s">
        <v>683</v>
      </c>
      <c r="V353" s="1" t="s">
        <v>474</v>
      </c>
      <c r="W353" s="1" t="s">
        <v>683</v>
      </c>
      <c r="X353" s="28"/>
      <c r="Y353" s="28"/>
    </row>
    <row r="354" spans="1:25" s="29" customFormat="1" ht="11.25" x14ac:dyDescent="0.2">
      <c r="A354" s="89" t="s">
        <v>541</v>
      </c>
      <c r="B354" s="89"/>
      <c r="C354" s="91" t="s">
        <v>545</v>
      </c>
      <c r="D354" s="91"/>
      <c r="E354" s="91"/>
      <c r="F354" s="91"/>
      <c r="G354" s="91"/>
      <c r="H354" s="11" t="s">
        <v>470</v>
      </c>
      <c r="I354" s="1" t="s">
        <v>683</v>
      </c>
      <c r="J354" s="1" t="s">
        <v>683</v>
      </c>
      <c r="K354" s="1" t="s">
        <v>683</v>
      </c>
      <c r="L354" s="1" t="s">
        <v>683</v>
      </c>
      <c r="M354" s="1" t="s">
        <v>683</v>
      </c>
      <c r="N354" s="1" t="s">
        <v>683</v>
      </c>
      <c r="O354" s="1" t="s">
        <v>683</v>
      </c>
      <c r="P354" s="1" t="s">
        <v>683</v>
      </c>
      <c r="Q354" s="1" t="s">
        <v>683</v>
      </c>
      <c r="R354" s="1" t="s">
        <v>683</v>
      </c>
      <c r="S354" s="1" t="s">
        <v>683</v>
      </c>
      <c r="T354" s="1" t="s">
        <v>683</v>
      </c>
      <c r="U354" s="1" t="s">
        <v>683</v>
      </c>
      <c r="V354" s="1" t="s">
        <v>683</v>
      </c>
      <c r="W354" s="1" t="s">
        <v>683</v>
      </c>
      <c r="X354" s="28"/>
      <c r="Y354" s="28"/>
    </row>
    <row r="355" spans="1:25" s="29" customFormat="1" ht="35.25" customHeight="1" x14ac:dyDescent="0.2">
      <c r="A355" s="89" t="s">
        <v>542</v>
      </c>
      <c r="B355" s="89"/>
      <c r="C355" s="97" t="s">
        <v>546</v>
      </c>
      <c r="D355" s="97"/>
      <c r="E355" s="97"/>
      <c r="F355" s="97"/>
      <c r="G355" s="97"/>
      <c r="H355" s="11" t="s">
        <v>470</v>
      </c>
      <c r="I355" s="1" t="s">
        <v>683</v>
      </c>
      <c r="J355" s="1" t="s">
        <v>683</v>
      </c>
      <c r="K355" s="1" t="s">
        <v>683</v>
      </c>
      <c r="L355" s="1" t="s">
        <v>683</v>
      </c>
      <c r="M355" s="1" t="s">
        <v>683</v>
      </c>
      <c r="N355" s="1" t="s">
        <v>683</v>
      </c>
      <c r="O355" s="1" t="s">
        <v>683</v>
      </c>
      <c r="P355" s="1" t="s">
        <v>683</v>
      </c>
      <c r="Q355" s="1" t="s">
        <v>683</v>
      </c>
      <c r="R355" s="1" t="s">
        <v>683</v>
      </c>
      <c r="S355" s="1" t="s">
        <v>683</v>
      </c>
      <c r="T355" s="1" t="s">
        <v>683</v>
      </c>
      <c r="U355" s="1" t="s">
        <v>683</v>
      </c>
      <c r="V355" s="1" t="s">
        <v>683</v>
      </c>
      <c r="W355" s="1" t="s">
        <v>683</v>
      </c>
      <c r="X355" s="28"/>
      <c r="Y355" s="28"/>
    </row>
    <row r="356" spans="1:25" s="29" customFormat="1" ht="51.75" customHeight="1" x14ac:dyDescent="0.2">
      <c r="A356" s="89" t="s">
        <v>543</v>
      </c>
      <c r="B356" s="89"/>
      <c r="C356" s="97" t="s">
        <v>547</v>
      </c>
      <c r="D356" s="97"/>
      <c r="E356" s="97"/>
      <c r="F356" s="97"/>
      <c r="G356" s="97"/>
      <c r="H356" s="11" t="s">
        <v>470</v>
      </c>
      <c r="I356" s="1" t="s">
        <v>683</v>
      </c>
      <c r="J356" s="1" t="s">
        <v>683</v>
      </c>
      <c r="K356" s="1" t="s">
        <v>683</v>
      </c>
      <c r="L356" s="1" t="s">
        <v>683</v>
      </c>
      <c r="M356" s="1" t="s">
        <v>683</v>
      </c>
      <c r="N356" s="1" t="s">
        <v>683</v>
      </c>
      <c r="O356" s="1" t="s">
        <v>683</v>
      </c>
      <c r="P356" s="1" t="s">
        <v>683</v>
      </c>
      <c r="Q356" s="1" t="s">
        <v>683</v>
      </c>
      <c r="R356" s="1" t="s">
        <v>683</v>
      </c>
      <c r="S356" s="1" t="s">
        <v>683</v>
      </c>
      <c r="T356" s="1" t="s">
        <v>683</v>
      </c>
      <c r="U356" s="1" t="s">
        <v>683</v>
      </c>
      <c r="V356" s="1" t="s">
        <v>683</v>
      </c>
      <c r="W356" s="1" t="s">
        <v>683</v>
      </c>
      <c r="X356" s="28"/>
      <c r="Y356" s="28"/>
    </row>
    <row r="357" spans="1:25" s="29" customFormat="1" ht="26.25" customHeight="1" x14ac:dyDescent="0.2">
      <c r="A357" s="89" t="s">
        <v>544</v>
      </c>
      <c r="B357" s="89"/>
      <c r="C357" s="97" t="s">
        <v>548</v>
      </c>
      <c r="D357" s="97"/>
      <c r="E357" s="97"/>
      <c r="F357" s="97"/>
      <c r="G357" s="97"/>
      <c r="H357" s="11" t="s">
        <v>470</v>
      </c>
      <c r="I357" s="1" t="s">
        <v>683</v>
      </c>
      <c r="J357" s="1" t="s">
        <v>683</v>
      </c>
      <c r="K357" s="1" t="s">
        <v>683</v>
      </c>
      <c r="L357" s="1" t="s">
        <v>683</v>
      </c>
      <c r="M357" s="1" t="s">
        <v>683</v>
      </c>
      <c r="N357" s="1" t="s">
        <v>683</v>
      </c>
      <c r="O357" s="1" t="s">
        <v>683</v>
      </c>
      <c r="P357" s="1" t="s">
        <v>683</v>
      </c>
      <c r="Q357" s="1" t="s">
        <v>683</v>
      </c>
      <c r="R357" s="1" t="s">
        <v>683</v>
      </c>
      <c r="S357" s="1" t="s">
        <v>683</v>
      </c>
      <c r="T357" s="1" t="s">
        <v>683</v>
      </c>
      <c r="U357" s="1" t="s">
        <v>683</v>
      </c>
      <c r="V357" s="1" t="s">
        <v>683</v>
      </c>
      <c r="W357" s="1" t="s">
        <v>683</v>
      </c>
      <c r="X357" s="28"/>
      <c r="Y357" s="28"/>
    </row>
    <row r="358" spans="1:25" s="29" customFormat="1" ht="23.25" customHeight="1" x14ac:dyDescent="0.2">
      <c r="A358" s="89" t="s">
        <v>549</v>
      </c>
      <c r="B358" s="89"/>
      <c r="C358" s="91" t="s">
        <v>557</v>
      </c>
      <c r="D358" s="91"/>
      <c r="E358" s="91"/>
      <c r="F358" s="91"/>
      <c r="G358" s="91"/>
      <c r="H358" s="11" t="s">
        <v>492</v>
      </c>
      <c r="I358" s="1" t="s">
        <v>683</v>
      </c>
      <c r="J358" s="1" t="s">
        <v>683</v>
      </c>
      <c r="K358" s="1" t="s">
        <v>683</v>
      </c>
      <c r="L358" s="1" t="s">
        <v>683</v>
      </c>
      <c r="M358" s="1" t="s">
        <v>683</v>
      </c>
      <c r="N358" s="1" t="s">
        <v>683</v>
      </c>
      <c r="O358" s="1" t="s">
        <v>683</v>
      </c>
      <c r="P358" s="1" t="s">
        <v>683</v>
      </c>
      <c r="Q358" s="1" t="s">
        <v>683</v>
      </c>
      <c r="R358" s="1" t="s">
        <v>683</v>
      </c>
      <c r="S358" s="1" t="s">
        <v>683</v>
      </c>
      <c r="T358" s="1" t="s">
        <v>683</v>
      </c>
      <c r="U358" s="1" t="s">
        <v>683</v>
      </c>
      <c r="V358" s="1" t="s">
        <v>683</v>
      </c>
      <c r="W358" s="1" t="s">
        <v>683</v>
      </c>
      <c r="X358" s="28"/>
      <c r="Y358" s="28"/>
    </row>
    <row r="359" spans="1:25" s="29" customFormat="1" ht="37.5" customHeight="1" x14ac:dyDescent="0.2">
      <c r="A359" s="89" t="s">
        <v>550</v>
      </c>
      <c r="B359" s="89"/>
      <c r="C359" s="97" t="s">
        <v>667</v>
      </c>
      <c r="D359" s="97"/>
      <c r="E359" s="97"/>
      <c r="F359" s="97"/>
      <c r="G359" s="97"/>
      <c r="H359" s="11" t="s">
        <v>492</v>
      </c>
      <c r="I359" s="1" t="s">
        <v>683</v>
      </c>
      <c r="J359" s="1" t="s">
        <v>683</v>
      </c>
      <c r="K359" s="1" t="s">
        <v>683</v>
      </c>
      <c r="L359" s="1" t="s">
        <v>683</v>
      </c>
      <c r="M359" s="1" t="s">
        <v>683</v>
      </c>
      <c r="N359" s="1" t="s">
        <v>683</v>
      </c>
      <c r="O359" s="1" t="s">
        <v>683</v>
      </c>
      <c r="P359" s="1" t="s">
        <v>683</v>
      </c>
      <c r="Q359" s="1" t="s">
        <v>683</v>
      </c>
      <c r="R359" s="1" t="s">
        <v>683</v>
      </c>
      <c r="S359" s="1" t="s">
        <v>683</v>
      </c>
      <c r="T359" s="1" t="s">
        <v>683</v>
      </c>
      <c r="U359" s="1" t="s">
        <v>683</v>
      </c>
      <c r="V359" s="1" t="s">
        <v>683</v>
      </c>
      <c r="W359" s="1" t="s">
        <v>683</v>
      </c>
      <c r="X359" s="28"/>
      <c r="Y359" s="28"/>
    </row>
    <row r="360" spans="1:25" s="29" customFormat="1" ht="21.75" customHeight="1" x14ac:dyDescent="0.2">
      <c r="A360" s="89" t="s">
        <v>551</v>
      </c>
      <c r="B360" s="89"/>
      <c r="C360" s="97" t="s">
        <v>558</v>
      </c>
      <c r="D360" s="97"/>
      <c r="E360" s="97"/>
      <c r="F360" s="97"/>
      <c r="G360" s="97"/>
      <c r="H360" s="11" t="s">
        <v>492</v>
      </c>
      <c r="I360" s="1" t="s">
        <v>683</v>
      </c>
      <c r="J360" s="1" t="s">
        <v>683</v>
      </c>
      <c r="K360" s="1" t="s">
        <v>683</v>
      </c>
      <c r="L360" s="1" t="s">
        <v>683</v>
      </c>
      <c r="M360" s="1" t="s">
        <v>683</v>
      </c>
      <c r="N360" s="1" t="s">
        <v>683</v>
      </c>
      <c r="O360" s="1" t="s">
        <v>683</v>
      </c>
      <c r="P360" s="1" t="s">
        <v>683</v>
      </c>
      <c r="Q360" s="1" t="s">
        <v>683</v>
      </c>
      <c r="R360" s="1" t="s">
        <v>683</v>
      </c>
      <c r="S360" s="1" t="s">
        <v>683</v>
      </c>
      <c r="T360" s="1" t="s">
        <v>683</v>
      </c>
      <c r="U360" s="1" t="s">
        <v>683</v>
      </c>
      <c r="V360" s="1" t="s">
        <v>683</v>
      </c>
      <c r="W360" s="1" t="s">
        <v>683</v>
      </c>
      <c r="X360" s="28"/>
      <c r="Y360" s="28"/>
    </row>
    <row r="361" spans="1:25" s="29" customFormat="1" ht="27" customHeight="1" x14ac:dyDescent="0.2">
      <c r="A361" s="89" t="s">
        <v>552</v>
      </c>
      <c r="B361" s="89"/>
      <c r="C361" s="91" t="s">
        <v>678</v>
      </c>
      <c r="D361" s="91"/>
      <c r="E361" s="91"/>
      <c r="F361" s="91"/>
      <c r="G361" s="91"/>
      <c r="H361" s="11" t="s">
        <v>2</v>
      </c>
      <c r="I361" s="1" t="s">
        <v>683</v>
      </c>
      <c r="J361" s="1" t="s">
        <v>683</v>
      </c>
      <c r="K361" s="1" t="s">
        <v>683</v>
      </c>
      <c r="L361" s="1" t="s">
        <v>683</v>
      </c>
      <c r="M361" s="1" t="s">
        <v>683</v>
      </c>
      <c r="N361" s="1" t="s">
        <v>683</v>
      </c>
      <c r="O361" s="1" t="s">
        <v>683</v>
      </c>
      <c r="P361" s="1" t="s">
        <v>683</v>
      </c>
      <c r="Q361" s="1" t="s">
        <v>683</v>
      </c>
      <c r="R361" s="1" t="s">
        <v>683</v>
      </c>
      <c r="S361" s="1" t="s">
        <v>683</v>
      </c>
      <c r="T361" s="1" t="s">
        <v>683</v>
      </c>
      <c r="U361" s="1" t="s">
        <v>683</v>
      </c>
      <c r="V361" s="1" t="s">
        <v>683</v>
      </c>
      <c r="W361" s="1" t="s">
        <v>683</v>
      </c>
      <c r="X361" s="28"/>
      <c r="Y361" s="28"/>
    </row>
    <row r="362" spans="1:25" s="29" customFormat="1" ht="11.25" x14ac:dyDescent="0.2">
      <c r="A362" s="89" t="s">
        <v>553</v>
      </c>
      <c r="B362" s="89"/>
      <c r="C362" s="97" t="s">
        <v>75</v>
      </c>
      <c r="D362" s="97"/>
      <c r="E362" s="97"/>
      <c r="F362" s="97"/>
      <c r="G362" s="97"/>
      <c r="H362" s="11" t="s">
        <v>2</v>
      </c>
      <c r="I362" s="1" t="s">
        <v>683</v>
      </c>
      <c r="J362" s="1" t="s">
        <v>683</v>
      </c>
      <c r="K362" s="1" t="s">
        <v>683</v>
      </c>
      <c r="L362" s="1" t="s">
        <v>683</v>
      </c>
      <c r="M362" s="1" t="s">
        <v>683</v>
      </c>
      <c r="N362" s="1" t="s">
        <v>683</v>
      </c>
      <c r="O362" s="1" t="s">
        <v>683</v>
      </c>
      <c r="P362" s="1" t="s">
        <v>683</v>
      </c>
      <c r="Q362" s="1" t="s">
        <v>683</v>
      </c>
      <c r="R362" s="1" t="s">
        <v>683</v>
      </c>
      <c r="S362" s="1" t="s">
        <v>683</v>
      </c>
      <c r="T362" s="1" t="s">
        <v>683</v>
      </c>
      <c r="U362" s="1" t="s">
        <v>683</v>
      </c>
      <c r="V362" s="1" t="s">
        <v>683</v>
      </c>
      <c r="W362" s="1" t="s">
        <v>683</v>
      </c>
      <c r="X362" s="28"/>
      <c r="Y362" s="28"/>
    </row>
    <row r="363" spans="1:25" s="29" customFormat="1" ht="11.25" x14ac:dyDescent="0.2">
      <c r="A363" s="89" t="s">
        <v>554</v>
      </c>
      <c r="B363" s="89"/>
      <c r="C363" s="97" t="s">
        <v>76</v>
      </c>
      <c r="D363" s="97"/>
      <c r="E363" s="97"/>
      <c r="F363" s="97"/>
      <c r="G363" s="97"/>
      <c r="H363" s="11" t="s">
        <v>2</v>
      </c>
      <c r="I363" s="1" t="s">
        <v>683</v>
      </c>
      <c r="J363" s="1" t="s">
        <v>683</v>
      </c>
      <c r="K363" s="1" t="s">
        <v>683</v>
      </c>
      <c r="L363" s="1" t="s">
        <v>683</v>
      </c>
      <c r="M363" s="1" t="s">
        <v>683</v>
      </c>
      <c r="N363" s="1" t="s">
        <v>683</v>
      </c>
      <c r="O363" s="1" t="s">
        <v>683</v>
      </c>
      <c r="P363" s="1" t="s">
        <v>683</v>
      </c>
      <c r="Q363" s="1" t="s">
        <v>683</v>
      </c>
      <c r="R363" s="1" t="s">
        <v>683</v>
      </c>
      <c r="S363" s="1" t="s">
        <v>683</v>
      </c>
      <c r="T363" s="1" t="s">
        <v>683</v>
      </c>
      <c r="U363" s="1" t="s">
        <v>683</v>
      </c>
      <c r="V363" s="1" t="s">
        <v>683</v>
      </c>
      <c r="W363" s="1" t="s">
        <v>683</v>
      </c>
      <c r="X363" s="28"/>
      <c r="Y363" s="28"/>
    </row>
    <row r="364" spans="1:25" s="29" customFormat="1" ht="11.25" x14ac:dyDescent="0.2">
      <c r="A364" s="89" t="s">
        <v>555</v>
      </c>
      <c r="B364" s="89"/>
      <c r="C364" s="104" t="s">
        <v>559</v>
      </c>
      <c r="D364" s="104"/>
      <c r="E364" s="104"/>
      <c r="F364" s="104"/>
      <c r="G364" s="104"/>
      <c r="H364" s="11" t="s">
        <v>556</v>
      </c>
      <c r="I364" s="1" t="s">
        <v>683</v>
      </c>
      <c r="J364" s="1" t="s">
        <v>683</v>
      </c>
      <c r="K364" s="1" t="s">
        <v>683</v>
      </c>
      <c r="L364" s="1" t="s">
        <v>683</v>
      </c>
      <c r="M364" s="1" t="s">
        <v>683</v>
      </c>
      <c r="N364" s="1" t="s">
        <v>683</v>
      </c>
      <c r="O364" s="1" t="s">
        <v>683</v>
      </c>
      <c r="P364" s="1" t="s">
        <v>683</v>
      </c>
      <c r="Q364" s="1" t="s">
        <v>683</v>
      </c>
      <c r="R364" s="1" t="s">
        <v>683</v>
      </c>
      <c r="S364" s="1" t="s">
        <v>683</v>
      </c>
      <c r="T364" s="1" t="s">
        <v>683</v>
      </c>
      <c r="U364" s="1" t="s">
        <v>683</v>
      </c>
      <c r="V364" s="1" t="s">
        <v>683</v>
      </c>
      <c r="W364" s="1" t="s">
        <v>683</v>
      </c>
      <c r="X364" s="28"/>
      <c r="Y364" s="28"/>
    </row>
    <row r="365" spans="1:25" s="29" customFormat="1" ht="18" customHeight="1" x14ac:dyDescent="0.2">
      <c r="A365" s="107" t="s">
        <v>560</v>
      </c>
      <c r="B365" s="107"/>
      <c r="C365" s="107"/>
      <c r="D365" s="107"/>
      <c r="E365" s="107"/>
      <c r="F365" s="107"/>
      <c r="G365" s="107"/>
      <c r="H365" s="107"/>
      <c r="I365" s="107"/>
      <c r="J365" s="107"/>
      <c r="K365" s="107"/>
      <c r="L365" s="107"/>
      <c r="M365" s="107"/>
      <c r="N365" s="107"/>
      <c r="O365" s="107"/>
      <c r="P365" s="107"/>
      <c r="Q365" s="107"/>
      <c r="R365" s="107"/>
      <c r="S365" s="107"/>
      <c r="T365" s="107"/>
      <c r="U365" s="107"/>
      <c r="V365" s="107"/>
      <c r="W365" s="107"/>
      <c r="X365" s="34"/>
      <c r="Y365" s="34"/>
    </row>
    <row r="366" spans="1:25" s="35" customFormat="1" ht="27" customHeight="1" x14ac:dyDescent="0.15">
      <c r="A366" s="106" t="s">
        <v>3</v>
      </c>
      <c r="B366" s="106"/>
      <c r="C366" s="106" t="s">
        <v>4</v>
      </c>
      <c r="D366" s="106"/>
      <c r="E366" s="106"/>
      <c r="F366" s="106"/>
      <c r="G366" s="106"/>
      <c r="H366" s="106" t="s">
        <v>1</v>
      </c>
      <c r="I366" s="51" t="s">
        <v>692</v>
      </c>
      <c r="J366" s="51" t="s">
        <v>693</v>
      </c>
      <c r="K366" s="51" t="s">
        <v>694</v>
      </c>
      <c r="L366" s="82" t="s">
        <v>684</v>
      </c>
      <c r="M366" s="82"/>
      <c r="N366" s="82" t="s">
        <v>685</v>
      </c>
      <c r="O366" s="82"/>
      <c r="P366" s="82" t="s">
        <v>686</v>
      </c>
      <c r="Q366" s="82"/>
      <c r="R366" s="82" t="s">
        <v>687</v>
      </c>
      <c r="S366" s="82"/>
      <c r="T366" s="82" t="s">
        <v>688</v>
      </c>
      <c r="U366" s="82"/>
      <c r="V366" s="108" t="s">
        <v>5</v>
      </c>
      <c r="W366" s="108"/>
      <c r="X366" s="22"/>
      <c r="Y366" s="22"/>
    </row>
    <row r="367" spans="1:25" s="35" customFormat="1" ht="60" customHeight="1" x14ac:dyDescent="0.15">
      <c r="A367" s="106"/>
      <c r="B367" s="106"/>
      <c r="C367" s="106"/>
      <c r="D367" s="106"/>
      <c r="E367" s="106"/>
      <c r="F367" s="106"/>
      <c r="G367" s="106"/>
      <c r="H367" s="106"/>
      <c r="I367" s="51" t="s">
        <v>691</v>
      </c>
      <c r="J367" s="51" t="s">
        <v>691</v>
      </c>
      <c r="K367" s="51" t="s">
        <v>690</v>
      </c>
      <c r="L367" s="61" t="s">
        <v>689</v>
      </c>
      <c r="M367" s="61" t="s">
        <v>6</v>
      </c>
      <c r="N367" s="61" t="s">
        <v>689</v>
      </c>
      <c r="O367" s="61" t="s">
        <v>6</v>
      </c>
      <c r="P367" s="61" t="s">
        <v>689</v>
      </c>
      <c r="Q367" s="61" t="s">
        <v>6</v>
      </c>
      <c r="R367" s="61" t="s">
        <v>689</v>
      </c>
      <c r="S367" s="61" t="s">
        <v>6</v>
      </c>
      <c r="T367" s="61" t="s">
        <v>689</v>
      </c>
      <c r="U367" s="61" t="s">
        <v>6</v>
      </c>
      <c r="V367" s="51" t="s">
        <v>689</v>
      </c>
      <c r="W367" s="51" t="s">
        <v>6</v>
      </c>
      <c r="X367" s="22"/>
      <c r="Y367" s="22"/>
    </row>
    <row r="368" spans="1:25" s="36" customFormat="1" ht="11.25" x14ac:dyDescent="0.2">
      <c r="A368" s="110">
        <v>1</v>
      </c>
      <c r="B368" s="110"/>
      <c r="C368" s="110">
        <v>2</v>
      </c>
      <c r="D368" s="110"/>
      <c r="E368" s="110"/>
      <c r="F368" s="110"/>
      <c r="G368" s="110"/>
      <c r="H368" s="60">
        <v>3</v>
      </c>
      <c r="I368" s="60">
        <v>4</v>
      </c>
      <c r="J368" s="60">
        <v>5</v>
      </c>
      <c r="K368" s="60">
        <v>6</v>
      </c>
      <c r="L368" s="60">
        <v>7</v>
      </c>
      <c r="M368" s="60">
        <v>8</v>
      </c>
      <c r="N368" s="60">
        <v>9</v>
      </c>
      <c r="O368" s="60">
        <v>10</v>
      </c>
      <c r="P368" s="60">
        <v>11</v>
      </c>
      <c r="Q368" s="60">
        <v>12</v>
      </c>
      <c r="R368" s="60">
        <v>13</v>
      </c>
      <c r="S368" s="60">
        <v>14</v>
      </c>
      <c r="T368" s="60">
        <v>15</v>
      </c>
      <c r="U368" s="60">
        <v>16</v>
      </c>
      <c r="V368" s="60">
        <v>17</v>
      </c>
      <c r="W368" s="60">
        <v>18</v>
      </c>
      <c r="X368" s="24"/>
      <c r="Y368" s="24"/>
    </row>
    <row r="369" spans="1:25" s="29" customFormat="1" ht="21.75" customHeight="1" x14ac:dyDescent="0.2">
      <c r="A369" s="105" t="s">
        <v>561</v>
      </c>
      <c r="B369" s="105"/>
      <c r="C369" s="105"/>
      <c r="D369" s="105"/>
      <c r="E369" s="105"/>
      <c r="F369" s="105"/>
      <c r="G369" s="105"/>
      <c r="H369" s="43" t="s">
        <v>2</v>
      </c>
      <c r="I369" s="42">
        <f>SUM(I370,I428)</f>
        <v>319.73</v>
      </c>
      <c r="J369" s="42">
        <f>SUM(J370,J428)</f>
        <v>545.98056299999996</v>
      </c>
      <c r="K369" s="42">
        <f>SUM(K370,K428)</f>
        <v>421.11599999999999</v>
      </c>
      <c r="L369" s="42">
        <f>SUM(L370,L428)</f>
        <v>418.90299999999996</v>
      </c>
      <c r="M369" s="72" t="s">
        <v>683</v>
      </c>
      <c r="N369" s="42">
        <f t="shared" ref="N369:T369" si="50">SUM(N370,N428)</f>
        <v>438.82299999999998</v>
      </c>
      <c r="O369" s="72" t="s">
        <v>683</v>
      </c>
      <c r="P369" s="42">
        <f t="shared" si="50"/>
        <v>452.339</v>
      </c>
      <c r="Q369" s="72" t="s">
        <v>683</v>
      </c>
      <c r="R369" s="42">
        <f t="shared" si="50"/>
        <v>466.25900000000001</v>
      </c>
      <c r="S369" s="72" t="s">
        <v>683</v>
      </c>
      <c r="T369" s="42">
        <f t="shared" si="50"/>
        <v>466.25900000000001</v>
      </c>
      <c r="U369" s="1" t="s">
        <v>683</v>
      </c>
      <c r="V369" s="42">
        <f>V370</f>
        <v>2242.5829999999996</v>
      </c>
      <c r="W369" s="1" t="s">
        <v>683</v>
      </c>
      <c r="X369" s="37"/>
      <c r="Y369" s="37"/>
    </row>
    <row r="370" spans="1:25" s="29" customFormat="1" ht="11.25" x14ac:dyDescent="0.2">
      <c r="A370" s="95" t="s">
        <v>21</v>
      </c>
      <c r="B370" s="95"/>
      <c r="C370" s="111" t="s">
        <v>574</v>
      </c>
      <c r="D370" s="111"/>
      <c r="E370" s="111"/>
      <c r="F370" s="111"/>
      <c r="G370" s="111"/>
      <c r="H370" s="43" t="s">
        <v>2</v>
      </c>
      <c r="I370" s="42">
        <f>SUM(I371,I395,I423)</f>
        <v>319.73</v>
      </c>
      <c r="J370" s="42">
        <f>SUM(J371,J395,J423,J424)</f>
        <v>441.65299999999996</v>
      </c>
      <c r="K370" s="74">
        <f t="shared" ref="K370:T370" si="51">SUM(K371,K395,K423,K424)</f>
        <v>271.11599999999999</v>
      </c>
      <c r="L370" s="74">
        <f t="shared" si="51"/>
        <v>418.90299999999996</v>
      </c>
      <c r="M370" s="72" t="s">
        <v>683</v>
      </c>
      <c r="N370" s="74">
        <f t="shared" si="51"/>
        <v>438.82299999999998</v>
      </c>
      <c r="O370" s="72" t="s">
        <v>683</v>
      </c>
      <c r="P370" s="74">
        <f t="shared" si="51"/>
        <v>452.339</v>
      </c>
      <c r="Q370" s="72" t="s">
        <v>683</v>
      </c>
      <c r="R370" s="74">
        <f t="shared" si="51"/>
        <v>466.25900000000001</v>
      </c>
      <c r="S370" s="72" t="s">
        <v>683</v>
      </c>
      <c r="T370" s="74">
        <f t="shared" si="51"/>
        <v>466.25900000000001</v>
      </c>
      <c r="U370" s="1" t="s">
        <v>683</v>
      </c>
      <c r="V370" s="42">
        <f>L370+N370+P370+R370+T370</f>
        <v>2242.5829999999996</v>
      </c>
      <c r="W370" s="1" t="s">
        <v>683</v>
      </c>
      <c r="X370" s="37"/>
      <c r="Y370" s="37"/>
    </row>
    <row r="371" spans="1:25" s="29" customFormat="1" ht="11.25" x14ac:dyDescent="0.2">
      <c r="A371" s="95" t="s">
        <v>7</v>
      </c>
      <c r="B371" s="95"/>
      <c r="C371" s="101" t="s">
        <v>607</v>
      </c>
      <c r="D371" s="101"/>
      <c r="E371" s="101"/>
      <c r="F371" s="101"/>
      <c r="G371" s="101"/>
      <c r="H371" s="43" t="s">
        <v>2</v>
      </c>
      <c r="I371" s="75">
        <f t="shared" ref="I371:J371" si="52">I372</f>
        <v>29.29</v>
      </c>
      <c r="J371" s="75">
        <f t="shared" si="52"/>
        <v>69.22999999999999</v>
      </c>
      <c r="K371" s="75">
        <v>46.46</v>
      </c>
      <c r="L371" s="75">
        <f>L372</f>
        <v>29.306000000000001</v>
      </c>
      <c r="M371" s="73" t="s">
        <v>683</v>
      </c>
      <c r="N371" s="75">
        <f t="shared" ref="N371:R371" si="53">N372</f>
        <v>36.313000000000002</v>
      </c>
      <c r="O371" s="73" t="s">
        <v>683</v>
      </c>
      <c r="P371" s="75">
        <f t="shared" si="53"/>
        <v>37.694000000000003</v>
      </c>
      <c r="Q371" s="73" t="s">
        <v>683</v>
      </c>
      <c r="R371" s="75">
        <f t="shared" si="53"/>
        <v>39.116999999999997</v>
      </c>
      <c r="S371" s="73" t="s">
        <v>683</v>
      </c>
      <c r="T371" s="75">
        <f>R371</f>
        <v>39.116999999999997</v>
      </c>
      <c r="U371" s="73" t="s">
        <v>683</v>
      </c>
      <c r="V371" s="75">
        <f>L371+N371+P371+R371+T371</f>
        <v>181.547</v>
      </c>
      <c r="W371" s="1" t="s">
        <v>683</v>
      </c>
      <c r="X371" s="28"/>
      <c r="Y371" s="28"/>
    </row>
    <row r="372" spans="1:25" s="29" customFormat="1" ht="22.5" customHeight="1" x14ac:dyDescent="0.2">
      <c r="A372" s="95" t="s">
        <v>8</v>
      </c>
      <c r="B372" s="95"/>
      <c r="C372" s="102" t="s">
        <v>608</v>
      </c>
      <c r="D372" s="102"/>
      <c r="E372" s="102"/>
      <c r="F372" s="102"/>
      <c r="G372" s="102"/>
      <c r="H372" s="43" t="s">
        <v>2</v>
      </c>
      <c r="I372" s="42">
        <f>SUM(I378,I380)</f>
        <v>29.29</v>
      </c>
      <c r="J372" s="74">
        <f>SUM(J378,J380)</f>
        <v>69.22999999999999</v>
      </c>
      <c r="K372" s="74">
        <f>SUM(K378,K380)</f>
        <v>46.46</v>
      </c>
      <c r="L372" s="74">
        <f t="shared" ref="L372:R372" si="54">SUM(L378,L380)</f>
        <v>29.306000000000001</v>
      </c>
      <c r="M372" s="72" t="s">
        <v>683</v>
      </c>
      <c r="N372" s="74">
        <f t="shared" si="54"/>
        <v>36.313000000000002</v>
      </c>
      <c r="O372" s="72" t="s">
        <v>683</v>
      </c>
      <c r="P372" s="74">
        <f t="shared" si="54"/>
        <v>37.694000000000003</v>
      </c>
      <c r="Q372" s="72" t="s">
        <v>683</v>
      </c>
      <c r="R372" s="74">
        <f t="shared" si="54"/>
        <v>39.116999999999997</v>
      </c>
      <c r="S372" s="72" t="s">
        <v>683</v>
      </c>
      <c r="T372" s="74">
        <f t="shared" ref="T372" si="55">SUM(T378,T380)</f>
        <v>39.116999999999997</v>
      </c>
      <c r="U372" s="1" t="s">
        <v>683</v>
      </c>
      <c r="V372" s="42">
        <f>L372+N372+P372+R372+T372</f>
        <v>181.547</v>
      </c>
      <c r="W372" s="1" t="s">
        <v>683</v>
      </c>
      <c r="X372" s="28"/>
      <c r="Y372" s="28"/>
    </row>
    <row r="373" spans="1:25" s="29" customFormat="1" ht="21" customHeight="1" x14ac:dyDescent="0.2">
      <c r="A373" s="95" t="s">
        <v>562</v>
      </c>
      <c r="B373" s="95"/>
      <c r="C373" s="109" t="s">
        <v>609</v>
      </c>
      <c r="D373" s="109"/>
      <c r="E373" s="109"/>
      <c r="F373" s="109"/>
      <c r="G373" s="109"/>
      <c r="H373" s="43" t="s">
        <v>2</v>
      </c>
      <c r="I373" s="42" t="s">
        <v>683</v>
      </c>
      <c r="J373" s="42" t="s">
        <v>683</v>
      </c>
      <c r="K373" s="42" t="s">
        <v>683</v>
      </c>
      <c r="L373" s="42" t="s">
        <v>683</v>
      </c>
      <c r="M373" s="72" t="s">
        <v>683</v>
      </c>
      <c r="N373" s="42" t="s">
        <v>683</v>
      </c>
      <c r="O373" s="72" t="s">
        <v>683</v>
      </c>
      <c r="P373" s="52" t="s">
        <v>683</v>
      </c>
      <c r="Q373" s="72" t="s">
        <v>683</v>
      </c>
      <c r="R373" s="52" t="s">
        <v>683</v>
      </c>
      <c r="S373" s="72" t="s">
        <v>683</v>
      </c>
      <c r="T373" s="52" t="s">
        <v>683</v>
      </c>
      <c r="U373" s="1" t="s">
        <v>683</v>
      </c>
      <c r="V373" s="42" t="s">
        <v>683</v>
      </c>
      <c r="W373" s="1" t="s">
        <v>683</v>
      </c>
      <c r="X373" s="28"/>
      <c r="Y373" s="28"/>
    </row>
    <row r="374" spans="1:25" s="29" customFormat="1" ht="22.5" customHeight="1" x14ac:dyDescent="0.2">
      <c r="A374" s="95" t="s">
        <v>563</v>
      </c>
      <c r="B374" s="95"/>
      <c r="C374" s="112" t="s">
        <v>43</v>
      </c>
      <c r="D374" s="112"/>
      <c r="E374" s="112"/>
      <c r="F374" s="112"/>
      <c r="G374" s="112"/>
      <c r="H374" s="43" t="s">
        <v>2</v>
      </c>
      <c r="I374" s="42" t="s">
        <v>683</v>
      </c>
      <c r="J374" s="42" t="s">
        <v>683</v>
      </c>
      <c r="K374" s="42" t="s">
        <v>683</v>
      </c>
      <c r="L374" s="42" t="s">
        <v>683</v>
      </c>
      <c r="M374" s="72" t="s">
        <v>683</v>
      </c>
      <c r="N374" s="42" t="s">
        <v>683</v>
      </c>
      <c r="O374" s="72" t="s">
        <v>683</v>
      </c>
      <c r="P374" s="52" t="s">
        <v>683</v>
      </c>
      <c r="Q374" s="72" t="s">
        <v>683</v>
      </c>
      <c r="R374" s="52" t="s">
        <v>683</v>
      </c>
      <c r="S374" s="72" t="s">
        <v>683</v>
      </c>
      <c r="T374" s="52" t="s">
        <v>683</v>
      </c>
      <c r="U374" s="1" t="s">
        <v>683</v>
      </c>
      <c r="V374" s="42" t="s">
        <v>683</v>
      </c>
      <c r="W374" s="1" t="s">
        <v>683</v>
      </c>
      <c r="X374" s="28"/>
      <c r="Y374" s="28"/>
    </row>
    <row r="375" spans="1:25" s="29" customFormat="1" ht="25.5" customHeight="1" x14ac:dyDescent="0.2">
      <c r="A375" s="95" t="s">
        <v>564</v>
      </c>
      <c r="B375" s="95"/>
      <c r="C375" s="112" t="s">
        <v>45</v>
      </c>
      <c r="D375" s="112"/>
      <c r="E375" s="112"/>
      <c r="F375" s="112"/>
      <c r="G375" s="112"/>
      <c r="H375" s="43" t="s">
        <v>2</v>
      </c>
      <c r="I375" s="42" t="s">
        <v>683</v>
      </c>
      <c r="J375" s="42" t="s">
        <v>683</v>
      </c>
      <c r="K375" s="42" t="s">
        <v>683</v>
      </c>
      <c r="L375" s="42" t="s">
        <v>683</v>
      </c>
      <c r="M375" s="72" t="s">
        <v>683</v>
      </c>
      <c r="N375" s="42" t="s">
        <v>683</v>
      </c>
      <c r="O375" s="72" t="s">
        <v>683</v>
      </c>
      <c r="P375" s="52" t="s">
        <v>683</v>
      </c>
      <c r="Q375" s="72" t="s">
        <v>683</v>
      </c>
      <c r="R375" s="52" t="s">
        <v>683</v>
      </c>
      <c r="S375" s="72" t="s">
        <v>683</v>
      </c>
      <c r="T375" s="52" t="s">
        <v>683</v>
      </c>
      <c r="U375" s="1" t="s">
        <v>683</v>
      </c>
      <c r="V375" s="42" t="s">
        <v>683</v>
      </c>
      <c r="W375" s="1" t="s">
        <v>683</v>
      </c>
      <c r="X375" s="28"/>
      <c r="Y375" s="28"/>
    </row>
    <row r="376" spans="1:25" s="29" customFormat="1" ht="35.25" customHeight="1" x14ac:dyDescent="0.2">
      <c r="A376" s="95" t="s">
        <v>565</v>
      </c>
      <c r="B376" s="95"/>
      <c r="C376" s="112" t="s">
        <v>46</v>
      </c>
      <c r="D376" s="112"/>
      <c r="E376" s="112"/>
      <c r="F376" s="112"/>
      <c r="G376" s="112"/>
      <c r="H376" s="43" t="s">
        <v>2</v>
      </c>
      <c r="I376" s="42" t="s">
        <v>683</v>
      </c>
      <c r="J376" s="42" t="s">
        <v>683</v>
      </c>
      <c r="K376" s="42" t="s">
        <v>683</v>
      </c>
      <c r="L376" s="42" t="s">
        <v>683</v>
      </c>
      <c r="M376" s="72" t="s">
        <v>683</v>
      </c>
      <c r="N376" s="42" t="s">
        <v>683</v>
      </c>
      <c r="O376" s="72" t="s">
        <v>683</v>
      </c>
      <c r="P376" s="42" t="s">
        <v>683</v>
      </c>
      <c r="Q376" s="72" t="s">
        <v>683</v>
      </c>
      <c r="R376" s="42" t="s">
        <v>683</v>
      </c>
      <c r="S376" s="72" t="s">
        <v>683</v>
      </c>
      <c r="T376" s="42" t="s">
        <v>683</v>
      </c>
      <c r="U376" s="1" t="s">
        <v>683</v>
      </c>
      <c r="V376" s="42" t="s">
        <v>683</v>
      </c>
      <c r="W376" s="1" t="s">
        <v>683</v>
      </c>
      <c r="X376" s="28"/>
      <c r="Y376" s="28"/>
    </row>
    <row r="377" spans="1:25" s="29" customFormat="1" ht="11.25" x14ac:dyDescent="0.2">
      <c r="A377" s="95" t="s">
        <v>566</v>
      </c>
      <c r="B377" s="95"/>
      <c r="C377" s="109" t="s">
        <v>610</v>
      </c>
      <c r="D377" s="109"/>
      <c r="E377" s="109"/>
      <c r="F377" s="109"/>
      <c r="G377" s="109"/>
      <c r="H377" s="43" t="s">
        <v>2</v>
      </c>
      <c r="I377" s="42" t="s">
        <v>683</v>
      </c>
      <c r="J377" s="42" t="s">
        <v>683</v>
      </c>
      <c r="K377" s="42" t="s">
        <v>683</v>
      </c>
      <c r="L377" s="42" t="s">
        <v>683</v>
      </c>
      <c r="M377" s="72" t="s">
        <v>683</v>
      </c>
      <c r="N377" s="42" t="s">
        <v>683</v>
      </c>
      <c r="O377" s="72" t="s">
        <v>683</v>
      </c>
      <c r="P377" s="42" t="s">
        <v>683</v>
      </c>
      <c r="Q377" s="72" t="s">
        <v>683</v>
      </c>
      <c r="R377" s="42" t="s">
        <v>683</v>
      </c>
      <c r="S377" s="72" t="s">
        <v>683</v>
      </c>
      <c r="T377" s="42" t="s">
        <v>683</v>
      </c>
      <c r="U377" s="1" t="s">
        <v>683</v>
      </c>
      <c r="V377" s="42" t="s">
        <v>683</v>
      </c>
      <c r="W377" s="1" t="s">
        <v>683</v>
      </c>
      <c r="X377" s="28"/>
      <c r="Y377" s="28"/>
    </row>
    <row r="378" spans="1:25" s="29" customFormat="1" ht="11.25" x14ac:dyDescent="0.2">
      <c r="A378" s="95" t="s">
        <v>567</v>
      </c>
      <c r="B378" s="95"/>
      <c r="C378" s="109" t="s">
        <v>611</v>
      </c>
      <c r="D378" s="109"/>
      <c r="E378" s="109"/>
      <c r="F378" s="109"/>
      <c r="G378" s="109"/>
      <c r="H378" s="43" t="s">
        <v>2</v>
      </c>
      <c r="I378" s="42">
        <v>29.29</v>
      </c>
      <c r="J378" s="42">
        <v>47.55</v>
      </c>
      <c r="K378" s="42">
        <v>0</v>
      </c>
      <c r="L378" s="42">
        <v>29.306000000000001</v>
      </c>
      <c r="M378" s="72" t="s">
        <v>683</v>
      </c>
      <c r="N378" s="42">
        <v>36.313000000000002</v>
      </c>
      <c r="O378" s="72" t="s">
        <v>683</v>
      </c>
      <c r="P378" s="42">
        <v>37.694000000000003</v>
      </c>
      <c r="Q378" s="72" t="s">
        <v>683</v>
      </c>
      <c r="R378" s="42">
        <v>39.116999999999997</v>
      </c>
      <c r="S378" s="72" t="s">
        <v>683</v>
      </c>
      <c r="T378" s="42">
        <f>R378</f>
        <v>39.116999999999997</v>
      </c>
      <c r="U378" s="1" t="s">
        <v>683</v>
      </c>
      <c r="V378" s="42">
        <f>L378+N378+P378+R378+T378</f>
        <v>181.547</v>
      </c>
      <c r="W378" s="1" t="s">
        <v>683</v>
      </c>
      <c r="X378" s="28"/>
      <c r="Y378" s="28"/>
    </row>
    <row r="379" spans="1:25" s="29" customFormat="1" ht="11.25" x14ac:dyDescent="0.2">
      <c r="A379" s="95" t="s">
        <v>568</v>
      </c>
      <c r="B379" s="95"/>
      <c r="C379" s="109" t="s">
        <v>612</v>
      </c>
      <c r="D379" s="109"/>
      <c r="E379" s="109"/>
      <c r="F379" s="109"/>
      <c r="G379" s="109"/>
      <c r="H379" s="43" t="s">
        <v>2</v>
      </c>
      <c r="I379" s="42" t="s">
        <v>683</v>
      </c>
      <c r="J379" s="42" t="s">
        <v>683</v>
      </c>
      <c r="K379" s="42" t="s">
        <v>683</v>
      </c>
      <c r="L379" s="42" t="s">
        <v>683</v>
      </c>
      <c r="M379" s="72" t="s">
        <v>683</v>
      </c>
      <c r="N379" s="42" t="s">
        <v>683</v>
      </c>
      <c r="O379" s="72" t="s">
        <v>683</v>
      </c>
      <c r="P379" s="42" t="s">
        <v>683</v>
      </c>
      <c r="Q379" s="72" t="s">
        <v>683</v>
      </c>
      <c r="R379" s="42" t="s">
        <v>683</v>
      </c>
      <c r="S379" s="72" t="s">
        <v>683</v>
      </c>
      <c r="T379" s="42" t="s">
        <v>683</v>
      </c>
      <c r="U379" s="1" t="s">
        <v>683</v>
      </c>
      <c r="V379" s="42" t="s">
        <v>683</v>
      </c>
      <c r="W379" s="1" t="s">
        <v>683</v>
      </c>
      <c r="X379" s="28"/>
      <c r="Y379" s="28"/>
    </row>
    <row r="380" spans="1:25" s="29" customFormat="1" ht="11.25" x14ac:dyDescent="0.2">
      <c r="A380" s="95" t="s">
        <v>569</v>
      </c>
      <c r="B380" s="95"/>
      <c r="C380" s="109" t="s">
        <v>613</v>
      </c>
      <c r="D380" s="109"/>
      <c r="E380" s="109"/>
      <c r="F380" s="109"/>
      <c r="G380" s="109"/>
      <c r="H380" s="43" t="s">
        <v>2</v>
      </c>
      <c r="I380" s="42" t="s">
        <v>469</v>
      </c>
      <c r="J380" s="42">
        <f>SUM(J381,J383)</f>
        <v>21.68</v>
      </c>
      <c r="K380" s="42">
        <v>46.46</v>
      </c>
      <c r="L380" s="42">
        <v>0</v>
      </c>
      <c r="M380" s="72" t="s">
        <v>683</v>
      </c>
      <c r="N380" s="42">
        <v>0</v>
      </c>
      <c r="O380" s="72" t="s">
        <v>683</v>
      </c>
      <c r="P380" s="42">
        <v>0</v>
      </c>
      <c r="Q380" s="72" t="s">
        <v>683</v>
      </c>
      <c r="R380" s="42">
        <v>0</v>
      </c>
      <c r="S380" s="72" t="s">
        <v>683</v>
      </c>
      <c r="T380" s="42">
        <f>R380</f>
        <v>0</v>
      </c>
      <c r="U380" s="1" t="s">
        <v>683</v>
      </c>
      <c r="V380" s="74">
        <f>L380+N380+P380+R380+T380</f>
        <v>0</v>
      </c>
      <c r="W380" s="1" t="s">
        <v>683</v>
      </c>
      <c r="X380" s="28"/>
      <c r="Y380" s="28"/>
    </row>
    <row r="381" spans="1:25" s="29" customFormat="1" ht="26.25" customHeight="1" x14ac:dyDescent="0.2">
      <c r="A381" s="95" t="s">
        <v>570</v>
      </c>
      <c r="B381" s="95"/>
      <c r="C381" s="112" t="s">
        <v>614</v>
      </c>
      <c r="D381" s="112"/>
      <c r="E381" s="112"/>
      <c r="F381" s="112"/>
      <c r="G381" s="112"/>
      <c r="H381" s="43" t="s">
        <v>2</v>
      </c>
      <c r="I381" s="42" t="s">
        <v>683</v>
      </c>
      <c r="J381" s="42" t="s">
        <v>683</v>
      </c>
      <c r="K381" s="42" t="s">
        <v>683</v>
      </c>
      <c r="L381" s="42" t="s">
        <v>683</v>
      </c>
      <c r="M381" s="72" t="s">
        <v>683</v>
      </c>
      <c r="N381" s="42" t="s">
        <v>683</v>
      </c>
      <c r="O381" s="72" t="s">
        <v>683</v>
      </c>
      <c r="P381" s="42" t="s">
        <v>683</v>
      </c>
      <c r="Q381" s="72" t="s">
        <v>683</v>
      </c>
      <c r="R381" s="42" t="s">
        <v>683</v>
      </c>
      <c r="S381" s="72" t="s">
        <v>683</v>
      </c>
      <c r="T381" s="42" t="s">
        <v>683</v>
      </c>
      <c r="U381" s="1" t="s">
        <v>683</v>
      </c>
      <c r="V381" s="42" t="s">
        <v>683</v>
      </c>
      <c r="W381" s="1" t="s">
        <v>683</v>
      </c>
      <c r="X381" s="28"/>
      <c r="Y381" s="28"/>
    </row>
    <row r="382" spans="1:25" s="29" customFormat="1" ht="11.25" x14ac:dyDescent="0.2">
      <c r="A382" s="95" t="s">
        <v>571</v>
      </c>
      <c r="B382" s="95"/>
      <c r="C382" s="96" t="s">
        <v>615</v>
      </c>
      <c r="D382" s="96"/>
      <c r="E382" s="96"/>
      <c r="F382" s="96"/>
      <c r="G382" s="96"/>
      <c r="H382" s="43" t="s">
        <v>2</v>
      </c>
      <c r="I382" s="42" t="s">
        <v>683</v>
      </c>
      <c r="J382" s="42" t="s">
        <v>683</v>
      </c>
      <c r="K382" s="42" t="s">
        <v>683</v>
      </c>
      <c r="L382" s="42" t="s">
        <v>683</v>
      </c>
      <c r="M382" s="72" t="s">
        <v>683</v>
      </c>
      <c r="N382" s="42" t="s">
        <v>683</v>
      </c>
      <c r="O382" s="72" t="s">
        <v>683</v>
      </c>
      <c r="P382" s="42" t="s">
        <v>683</v>
      </c>
      <c r="Q382" s="72" t="s">
        <v>683</v>
      </c>
      <c r="R382" s="42" t="s">
        <v>683</v>
      </c>
      <c r="S382" s="72" t="s">
        <v>683</v>
      </c>
      <c r="T382" s="42" t="s">
        <v>683</v>
      </c>
      <c r="U382" s="1" t="s">
        <v>683</v>
      </c>
      <c r="V382" s="42" t="s">
        <v>683</v>
      </c>
      <c r="W382" s="1" t="s">
        <v>683</v>
      </c>
      <c r="X382" s="28"/>
      <c r="Y382" s="28"/>
    </row>
    <row r="383" spans="1:25" s="29" customFormat="1" ht="11.25" x14ac:dyDescent="0.2">
      <c r="A383" s="95" t="s">
        <v>572</v>
      </c>
      <c r="B383" s="95"/>
      <c r="C383" s="112" t="s">
        <v>616</v>
      </c>
      <c r="D383" s="112"/>
      <c r="E383" s="112"/>
      <c r="F383" s="112"/>
      <c r="G383" s="112"/>
      <c r="H383" s="43" t="s">
        <v>2</v>
      </c>
      <c r="I383" s="42" t="str">
        <f t="shared" ref="I383" si="56">I384</f>
        <v>-</v>
      </c>
      <c r="J383" s="42">
        <v>21.68</v>
      </c>
      <c r="K383" s="42">
        <v>46.46</v>
      </c>
      <c r="L383" s="74">
        <v>0</v>
      </c>
      <c r="M383" s="72" t="s">
        <v>683</v>
      </c>
      <c r="N383" s="74">
        <v>0</v>
      </c>
      <c r="O383" s="72" t="s">
        <v>683</v>
      </c>
      <c r="P383" s="74">
        <v>0</v>
      </c>
      <c r="Q383" s="72" t="s">
        <v>683</v>
      </c>
      <c r="R383" s="74">
        <v>0</v>
      </c>
      <c r="S383" s="72" t="s">
        <v>683</v>
      </c>
      <c r="T383" s="74">
        <f>R383</f>
        <v>0</v>
      </c>
      <c r="U383" s="72" t="s">
        <v>683</v>
      </c>
      <c r="V383" s="74">
        <f>L383+N383+P383+R383+T383</f>
        <v>0</v>
      </c>
      <c r="W383" s="1" t="s">
        <v>683</v>
      </c>
      <c r="X383" s="28"/>
      <c r="Y383" s="28"/>
    </row>
    <row r="384" spans="1:25" s="29" customFormat="1" ht="11.25" x14ac:dyDescent="0.2">
      <c r="A384" s="95" t="s">
        <v>573</v>
      </c>
      <c r="B384" s="95"/>
      <c r="C384" s="96" t="s">
        <v>615</v>
      </c>
      <c r="D384" s="96"/>
      <c r="E384" s="96"/>
      <c r="F384" s="96"/>
      <c r="G384" s="96"/>
      <c r="H384" s="43" t="s">
        <v>2</v>
      </c>
      <c r="I384" s="42" t="s">
        <v>469</v>
      </c>
      <c r="J384" s="42" t="s">
        <v>469</v>
      </c>
      <c r="K384" s="42" t="s">
        <v>469</v>
      </c>
      <c r="L384" s="42" t="s">
        <v>469</v>
      </c>
      <c r="M384" s="74" t="s">
        <v>469</v>
      </c>
      <c r="N384" s="74" t="s">
        <v>469</v>
      </c>
      <c r="O384" s="74" t="s">
        <v>469</v>
      </c>
      <c r="P384" s="74" t="s">
        <v>469</v>
      </c>
      <c r="Q384" s="74" t="s">
        <v>469</v>
      </c>
      <c r="R384" s="74" t="s">
        <v>469</v>
      </c>
      <c r="S384" s="74" t="s">
        <v>469</v>
      </c>
      <c r="T384" s="74" t="s">
        <v>469</v>
      </c>
      <c r="U384" s="74" t="s">
        <v>469</v>
      </c>
      <c r="V384" s="74" t="s">
        <v>469</v>
      </c>
      <c r="W384" s="1" t="s">
        <v>683</v>
      </c>
      <c r="X384" s="28"/>
      <c r="Y384" s="28"/>
    </row>
    <row r="385" spans="1:25" s="29" customFormat="1" ht="11.25" x14ac:dyDescent="0.2">
      <c r="A385" s="95" t="s">
        <v>575</v>
      </c>
      <c r="B385" s="95"/>
      <c r="C385" s="109" t="s">
        <v>617</v>
      </c>
      <c r="D385" s="109"/>
      <c r="E385" s="109"/>
      <c r="F385" s="109"/>
      <c r="G385" s="109"/>
      <c r="H385" s="43" t="s">
        <v>2</v>
      </c>
      <c r="I385" s="42" t="s">
        <v>683</v>
      </c>
      <c r="J385" s="42" t="s">
        <v>683</v>
      </c>
      <c r="K385" s="42" t="s">
        <v>683</v>
      </c>
      <c r="L385" s="42" t="s">
        <v>683</v>
      </c>
      <c r="M385" s="72" t="s">
        <v>683</v>
      </c>
      <c r="N385" s="42" t="s">
        <v>683</v>
      </c>
      <c r="O385" s="72" t="s">
        <v>683</v>
      </c>
      <c r="P385" s="42" t="s">
        <v>683</v>
      </c>
      <c r="Q385" s="72" t="s">
        <v>683</v>
      </c>
      <c r="R385" s="42" t="s">
        <v>683</v>
      </c>
      <c r="S385" s="72" t="s">
        <v>683</v>
      </c>
      <c r="T385" s="42" t="s">
        <v>683</v>
      </c>
      <c r="U385" s="1" t="s">
        <v>683</v>
      </c>
      <c r="V385" s="42" t="s">
        <v>683</v>
      </c>
      <c r="W385" s="1" t="s">
        <v>683</v>
      </c>
      <c r="X385" s="28"/>
      <c r="Y385" s="28"/>
    </row>
    <row r="386" spans="1:25" s="29" customFormat="1" ht="11.25" x14ac:dyDescent="0.2">
      <c r="A386" s="95" t="s">
        <v>576</v>
      </c>
      <c r="B386" s="95"/>
      <c r="C386" s="109" t="s">
        <v>417</v>
      </c>
      <c r="D386" s="109"/>
      <c r="E386" s="109"/>
      <c r="F386" s="109"/>
      <c r="G386" s="109"/>
      <c r="H386" s="43" t="s">
        <v>2</v>
      </c>
      <c r="I386" s="42" t="s">
        <v>683</v>
      </c>
      <c r="J386" s="42" t="s">
        <v>683</v>
      </c>
      <c r="K386" s="42" t="s">
        <v>683</v>
      </c>
      <c r="L386" s="42" t="s">
        <v>683</v>
      </c>
      <c r="M386" s="72" t="s">
        <v>683</v>
      </c>
      <c r="N386" s="42" t="s">
        <v>683</v>
      </c>
      <c r="O386" s="72" t="s">
        <v>683</v>
      </c>
      <c r="P386" s="42" t="s">
        <v>683</v>
      </c>
      <c r="Q386" s="72" t="s">
        <v>683</v>
      </c>
      <c r="R386" s="42" t="s">
        <v>683</v>
      </c>
      <c r="S386" s="72" t="s">
        <v>683</v>
      </c>
      <c r="T386" s="42" t="s">
        <v>683</v>
      </c>
      <c r="U386" s="1" t="s">
        <v>683</v>
      </c>
      <c r="V386" s="42" t="s">
        <v>683</v>
      </c>
      <c r="W386" s="1" t="s">
        <v>683</v>
      </c>
      <c r="X386" s="28"/>
      <c r="Y386" s="28"/>
    </row>
    <row r="387" spans="1:25" s="29" customFormat="1" ht="24" customHeight="1" x14ac:dyDescent="0.2">
      <c r="A387" s="95" t="s">
        <v>577</v>
      </c>
      <c r="B387" s="95"/>
      <c r="C387" s="109" t="s">
        <v>618</v>
      </c>
      <c r="D387" s="109"/>
      <c r="E387" s="109"/>
      <c r="F387" s="109"/>
      <c r="G387" s="109"/>
      <c r="H387" s="43" t="s">
        <v>2</v>
      </c>
      <c r="I387" s="42" t="s">
        <v>683</v>
      </c>
      <c r="J387" s="42" t="s">
        <v>683</v>
      </c>
      <c r="K387" s="42" t="s">
        <v>683</v>
      </c>
      <c r="L387" s="42" t="s">
        <v>683</v>
      </c>
      <c r="M387" s="72" t="s">
        <v>683</v>
      </c>
      <c r="N387" s="42" t="s">
        <v>683</v>
      </c>
      <c r="O387" s="72" t="s">
        <v>683</v>
      </c>
      <c r="P387" s="42" t="s">
        <v>683</v>
      </c>
      <c r="Q387" s="72" t="s">
        <v>683</v>
      </c>
      <c r="R387" s="42" t="s">
        <v>683</v>
      </c>
      <c r="S387" s="72" t="s">
        <v>683</v>
      </c>
      <c r="T387" s="42" t="s">
        <v>683</v>
      </c>
      <c r="U387" s="1" t="s">
        <v>683</v>
      </c>
      <c r="V387" s="42" t="s">
        <v>683</v>
      </c>
      <c r="W387" s="1" t="s">
        <v>683</v>
      </c>
      <c r="X387" s="28"/>
      <c r="Y387" s="28"/>
    </row>
    <row r="388" spans="1:25" s="29" customFormat="1" ht="11.25" x14ac:dyDescent="0.2">
      <c r="A388" s="95" t="s">
        <v>578</v>
      </c>
      <c r="B388" s="95"/>
      <c r="C388" s="112" t="s">
        <v>75</v>
      </c>
      <c r="D388" s="112"/>
      <c r="E388" s="112"/>
      <c r="F388" s="112"/>
      <c r="G388" s="112"/>
      <c r="H388" s="43" t="s">
        <v>2</v>
      </c>
      <c r="I388" s="42" t="s">
        <v>683</v>
      </c>
      <c r="J388" s="42" t="s">
        <v>683</v>
      </c>
      <c r="K388" s="42" t="s">
        <v>683</v>
      </c>
      <c r="L388" s="42" t="s">
        <v>683</v>
      </c>
      <c r="M388" s="72" t="s">
        <v>683</v>
      </c>
      <c r="N388" s="42" t="s">
        <v>683</v>
      </c>
      <c r="O388" s="72" t="s">
        <v>683</v>
      </c>
      <c r="P388" s="42" t="s">
        <v>683</v>
      </c>
      <c r="Q388" s="72" t="s">
        <v>683</v>
      </c>
      <c r="R388" s="42" t="s">
        <v>683</v>
      </c>
      <c r="S388" s="72" t="s">
        <v>683</v>
      </c>
      <c r="T388" s="42" t="s">
        <v>683</v>
      </c>
      <c r="U388" s="1" t="s">
        <v>683</v>
      </c>
      <c r="V388" s="42" t="s">
        <v>683</v>
      </c>
      <c r="W388" s="1" t="s">
        <v>683</v>
      </c>
      <c r="X388" s="28"/>
      <c r="Y388" s="28"/>
    </row>
    <row r="389" spans="1:25" s="29" customFormat="1" ht="11.25" x14ac:dyDescent="0.2">
      <c r="A389" s="95" t="s">
        <v>579</v>
      </c>
      <c r="B389" s="95"/>
      <c r="C389" s="112" t="s">
        <v>76</v>
      </c>
      <c r="D389" s="112"/>
      <c r="E389" s="112"/>
      <c r="F389" s="112"/>
      <c r="G389" s="112"/>
      <c r="H389" s="43" t="s">
        <v>2</v>
      </c>
      <c r="I389" s="42" t="s">
        <v>683</v>
      </c>
      <c r="J389" s="42" t="s">
        <v>683</v>
      </c>
      <c r="K389" s="42" t="s">
        <v>683</v>
      </c>
      <c r="L389" s="42" t="s">
        <v>683</v>
      </c>
      <c r="M389" s="72" t="s">
        <v>683</v>
      </c>
      <c r="N389" s="42" t="s">
        <v>683</v>
      </c>
      <c r="O389" s="72" t="s">
        <v>683</v>
      </c>
      <c r="P389" s="42" t="s">
        <v>683</v>
      </c>
      <c r="Q389" s="72" t="s">
        <v>683</v>
      </c>
      <c r="R389" s="42" t="s">
        <v>683</v>
      </c>
      <c r="S389" s="72" t="s">
        <v>683</v>
      </c>
      <c r="T389" s="42" t="s">
        <v>683</v>
      </c>
      <c r="U389" s="1" t="s">
        <v>683</v>
      </c>
      <c r="V389" s="42" t="s">
        <v>683</v>
      </c>
      <c r="W389" s="1" t="s">
        <v>683</v>
      </c>
      <c r="X389" s="28"/>
      <c r="Y389" s="28"/>
    </row>
    <row r="390" spans="1:25" s="29" customFormat="1" ht="22.5" customHeight="1" x14ac:dyDescent="0.2">
      <c r="A390" s="95" t="s">
        <v>9</v>
      </c>
      <c r="B390" s="95"/>
      <c r="C390" s="102" t="s">
        <v>679</v>
      </c>
      <c r="D390" s="102"/>
      <c r="E390" s="102"/>
      <c r="F390" s="102"/>
      <c r="G390" s="102"/>
      <c r="H390" s="43" t="s">
        <v>2</v>
      </c>
      <c r="I390" s="42" t="s">
        <v>683</v>
      </c>
      <c r="J390" s="42" t="s">
        <v>683</v>
      </c>
      <c r="K390" s="42" t="s">
        <v>683</v>
      </c>
      <c r="L390" s="42" t="s">
        <v>683</v>
      </c>
      <c r="M390" s="72" t="s">
        <v>683</v>
      </c>
      <c r="N390" s="42" t="s">
        <v>683</v>
      </c>
      <c r="O390" s="72" t="s">
        <v>683</v>
      </c>
      <c r="P390" s="42" t="s">
        <v>683</v>
      </c>
      <c r="Q390" s="72" t="s">
        <v>683</v>
      </c>
      <c r="R390" s="42" t="s">
        <v>683</v>
      </c>
      <c r="S390" s="72" t="s">
        <v>683</v>
      </c>
      <c r="T390" s="42" t="s">
        <v>683</v>
      </c>
      <c r="U390" s="1" t="s">
        <v>683</v>
      </c>
      <c r="V390" s="42" t="s">
        <v>683</v>
      </c>
      <c r="W390" s="1" t="s">
        <v>683</v>
      </c>
      <c r="X390" s="28"/>
      <c r="Y390" s="28"/>
    </row>
    <row r="391" spans="1:25" s="29" customFormat="1" ht="24" customHeight="1" x14ac:dyDescent="0.2">
      <c r="A391" s="95" t="s">
        <v>580</v>
      </c>
      <c r="B391" s="95"/>
      <c r="C391" s="109" t="s">
        <v>43</v>
      </c>
      <c r="D391" s="109"/>
      <c r="E391" s="109"/>
      <c r="F391" s="109"/>
      <c r="G391" s="109"/>
      <c r="H391" s="43" t="s">
        <v>2</v>
      </c>
      <c r="I391" s="42" t="s">
        <v>683</v>
      </c>
      <c r="J391" s="42" t="s">
        <v>683</v>
      </c>
      <c r="K391" s="42" t="s">
        <v>683</v>
      </c>
      <c r="L391" s="42" t="s">
        <v>683</v>
      </c>
      <c r="M391" s="72" t="s">
        <v>683</v>
      </c>
      <c r="N391" s="42" t="s">
        <v>683</v>
      </c>
      <c r="O391" s="72" t="s">
        <v>683</v>
      </c>
      <c r="P391" s="42" t="s">
        <v>683</v>
      </c>
      <c r="Q391" s="72" t="s">
        <v>683</v>
      </c>
      <c r="R391" s="42" t="s">
        <v>683</v>
      </c>
      <c r="S391" s="72" t="s">
        <v>683</v>
      </c>
      <c r="T391" s="42" t="s">
        <v>683</v>
      </c>
      <c r="U391" s="1" t="s">
        <v>683</v>
      </c>
      <c r="V391" s="42" t="s">
        <v>683</v>
      </c>
      <c r="W391" s="1" t="s">
        <v>683</v>
      </c>
      <c r="X391" s="28"/>
      <c r="Y391" s="28"/>
    </row>
    <row r="392" spans="1:25" s="29" customFormat="1" ht="22.5" customHeight="1" x14ac:dyDescent="0.2">
      <c r="A392" s="95" t="s">
        <v>581</v>
      </c>
      <c r="B392" s="95"/>
      <c r="C392" s="109" t="s">
        <v>45</v>
      </c>
      <c r="D392" s="109"/>
      <c r="E392" s="109"/>
      <c r="F392" s="109"/>
      <c r="G392" s="109"/>
      <c r="H392" s="43" t="s">
        <v>2</v>
      </c>
      <c r="I392" s="42" t="s">
        <v>683</v>
      </c>
      <c r="J392" s="42" t="s">
        <v>683</v>
      </c>
      <c r="K392" s="42" t="s">
        <v>683</v>
      </c>
      <c r="L392" s="42" t="s">
        <v>683</v>
      </c>
      <c r="M392" s="72" t="s">
        <v>683</v>
      </c>
      <c r="N392" s="42" t="s">
        <v>683</v>
      </c>
      <c r="O392" s="72" t="s">
        <v>683</v>
      </c>
      <c r="P392" s="52" t="s">
        <v>683</v>
      </c>
      <c r="Q392" s="72" t="s">
        <v>683</v>
      </c>
      <c r="R392" s="52" t="s">
        <v>683</v>
      </c>
      <c r="S392" s="72" t="s">
        <v>683</v>
      </c>
      <c r="T392" s="52" t="s">
        <v>683</v>
      </c>
      <c r="U392" s="1" t="s">
        <v>683</v>
      </c>
      <c r="V392" s="42" t="s">
        <v>683</v>
      </c>
      <c r="W392" s="1" t="s">
        <v>683</v>
      </c>
      <c r="X392" s="28"/>
      <c r="Y392" s="28"/>
    </row>
    <row r="393" spans="1:25" s="29" customFormat="1" ht="22.5" customHeight="1" x14ac:dyDescent="0.2">
      <c r="A393" s="95" t="s">
        <v>582</v>
      </c>
      <c r="B393" s="95"/>
      <c r="C393" s="109" t="s">
        <v>46</v>
      </c>
      <c r="D393" s="109"/>
      <c r="E393" s="109"/>
      <c r="F393" s="109"/>
      <c r="G393" s="109"/>
      <c r="H393" s="43" t="s">
        <v>2</v>
      </c>
      <c r="I393" s="42" t="s">
        <v>683</v>
      </c>
      <c r="J393" s="42" t="s">
        <v>683</v>
      </c>
      <c r="K393" s="42" t="s">
        <v>683</v>
      </c>
      <c r="L393" s="42" t="s">
        <v>683</v>
      </c>
      <c r="M393" s="72" t="s">
        <v>683</v>
      </c>
      <c r="N393" s="42" t="s">
        <v>683</v>
      </c>
      <c r="O393" s="72" t="s">
        <v>683</v>
      </c>
      <c r="P393" s="52" t="s">
        <v>683</v>
      </c>
      <c r="Q393" s="72" t="s">
        <v>683</v>
      </c>
      <c r="R393" s="52" t="s">
        <v>683</v>
      </c>
      <c r="S393" s="72" t="s">
        <v>683</v>
      </c>
      <c r="T393" s="52" t="s">
        <v>683</v>
      </c>
      <c r="U393" s="1" t="s">
        <v>683</v>
      </c>
      <c r="V393" s="42" t="s">
        <v>683</v>
      </c>
      <c r="W393" s="1" t="s">
        <v>683</v>
      </c>
      <c r="X393" s="28"/>
      <c r="Y393" s="28"/>
    </row>
    <row r="394" spans="1:25" s="29" customFormat="1" ht="11.25" x14ac:dyDescent="0.2">
      <c r="A394" s="95" t="s">
        <v>10</v>
      </c>
      <c r="B394" s="95"/>
      <c r="C394" s="102" t="s">
        <v>619</v>
      </c>
      <c r="D394" s="102"/>
      <c r="E394" s="102"/>
      <c r="F394" s="102"/>
      <c r="G394" s="102"/>
      <c r="H394" s="43" t="s">
        <v>2</v>
      </c>
      <c r="I394" s="42" t="s">
        <v>683</v>
      </c>
      <c r="J394" s="42" t="s">
        <v>683</v>
      </c>
      <c r="K394" s="42" t="s">
        <v>683</v>
      </c>
      <c r="L394" s="42" t="s">
        <v>683</v>
      </c>
      <c r="M394" s="72" t="s">
        <v>683</v>
      </c>
      <c r="N394" s="42" t="s">
        <v>683</v>
      </c>
      <c r="O394" s="72" t="s">
        <v>683</v>
      </c>
      <c r="P394" s="52" t="s">
        <v>683</v>
      </c>
      <c r="Q394" s="72" t="s">
        <v>683</v>
      </c>
      <c r="R394" s="52" t="s">
        <v>683</v>
      </c>
      <c r="S394" s="72" t="s">
        <v>683</v>
      </c>
      <c r="T394" s="52" t="s">
        <v>683</v>
      </c>
      <c r="U394" s="1" t="s">
        <v>683</v>
      </c>
      <c r="V394" s="42" t="s">
        <v>683</v>
      </c>
      <c r="W394" s="1" t="s">
        <v>683</v>
      </c>
      <c r="X394" s="28"/>
      <c r="Y394" s="28"/>
    </row>
    <row r="395" spans="1:25" s="29" customFormat="1" ht="11.25" x14ac:dyDescent="0.2">
      <c r="A395" s="95" t="s">
        <v>11</v>
      </c>
      <c r="B395" s="95"/>
      <c r="C395" s="101" t="s">
        <v>620</v>
      </c>
      <c r="D395" s="101"/>
      <c r="E395" s="101"/>
      <c r="F395" s="101"/>
      <c r="G395" s="101"/>
      <c r="H395" s="43" t="s">
        <v>2</v>
      </c>
      <c r="I395" s="42">
        <f t="shared" ref="I395:J395" si="57">I396</f>
        <v>242.03</v>
      </c>
      <c r="J395" s="42">
        <f t="shared" si="57"/>
        <v>288.77100000000002</v>
      </c>
      <c r="K395" s="42">
        <f>K396</f>
        <v>154.46600000000001</v>
      </c>
      <c r="L395" s="42">
        <f t="shared" ref="L395:P395" si="58">L396</f>
        <v>319.77999999999997</v>
      </c>
      <c r="M395" s="72" t="s">
        <v>683</v>
      </c>
      <c r="N395" s="42">
        <f t="shared" si="58"/>
        <v>329.37299999999999</v>
      </c>
      <c r="O395" s="72" t="s">
        <v>683</v>
      </c>
      <c r="P395" s="42">
        <f t="shared" si="58"/>
        <v>339.255</v>
      </c>
      <c r="Q395" s="72" t="s">
        <v>683</v>
      </c>
      <c r="R395" s="42">
        <f>R396</f>
        <v>349.43200000000002</v>
      </c>
      <c r="S395" s="72" t="s">
        <v>683</v>
      </c>
      <c r="T395" s="42">
        <f>R395</f>
        <v>349.43200000000002</v>
      </c>
      <c r="U395" s="1" t="s">
        <v>683</v>
      </c>
      <c r="V395" s="42">
        <f>L395+N395+P395+R395+T395</f>
        <v>1687.2720000000002</v>
      </c>
      <c r="W395" s="1" t="s">
        <v>683</v>
      </c>
      <c r="X395" s="28"/>
      <c r="Y395" s="28"/>
    </row>
    <row r="396" spans="1:25" s="29" customFormat="1" ht="11.25" x14ac:dyDescent="0.2">
      <c r="A396" s="95" t="s">
        <v>583</v>
      </c>
      <c r="B396" s="95"/>
      <c r="C396" s="102" t="s">
        <v>621</v>
      </c>
      <c r="D396" s="102"/>
      <c r="E396" s="102"/>
      <c r="F396" s="102"/>
      <c r="G396" s="102"/>
      <c r="H396" s="43" t="s">
        <v>2</v>
      </c>
      <c r="I396" s="42">
        <f t="shared" ref="I396:N396" si="59">I402</f>
        <v>242.03</v>
      </c>
      <c r="J396" s="42">
        <f t="shared" si="59"/>
        <v>288.77100000000002</v>
      </c>
      <c r="K396" s="42">
        <f t="shared" si="59"/>
        <v>154.46600000000001</v>
      </c>
      <c r="L396" s="42">
        <f t="shared" si="59"/>
        <v>319.77999999999997</v>
      </c>
      <c r="M396" s="72" t="s">
        <v>683</v>
      </c>
      <c r="N396" s="42">
        <f t="shared" si="59"/>
        <v>329.37299999999999</v>
      </c>
      <c r="O396" s="72" t="s">
        <v>683</v>
      </c>
      <c r="P396" s="42">
        <f t="shared" ref="P396" si="60">P402</f>
        <v>339.255</v>
      </c>
      <c r="Q396" s="72" t="s">
        <v>683</v>
      </c>
      <c r="R396" s="42">
        <f>R402</f>
        <v>349.43200000000002</v>
      </c>
      <c r="S396" s="72" t="s">
        <v>683</v>
      </c>
      <c r="T396" s="42">
        <f>R396</f>
        <v>349.43200000000002</v>
      </c>
      <c r="U396" s="1" t="s">
        <v>683</v>
      </c>
      <c r="V396" s="42">
        <f>L396+N396+P396+R396+T396</f>
        <v>1687.2720000000002</v>
      </c>
      <c r="W396" s="1" t="s">
        <v>683</v>
      </c>
      <c r="X396" s="28"/>
      <c r="Y396" s="28"/>
    </row>
    <row r="397" spans="1:25" s="29" customFormat="1" ht="22.5" customHeight="1" x14ac:dyDescent="0.2">
      <c r="A397" s="95" t="s">
        <v>584</v>
      </c>
      <c r="B397" s="95"/>
      <c r="C397" s="109" t="s">
        <v>622</v>
      </c>
      <c r="D397" s="109"/>
      <c r="E397" s="109"/>
      <c r="F397" s="109"/>
      <c r="G397" s="109"/>
      <c r="H397" s="43" t="s">
        <v>2</v>
      </c>
      <c r="I397" s="42" t="s">
        <v>683</v>
      </c>
      <c r="J397" s="42" t="s">
        <v>683</v>
      </c>
      <c r="K397" s="42" t="s">
        <v>683</v>
      </c>
      <c r="L397" s="42" t="s">
        <v>683</v>
      </c>
      <c r="M397" s="72" t="s">
        <v>683</v>
      </c>
      <c r="N397" s="42" t="s">
        <v>683</v>
      </c>
      <c r="O397" s="72" t="s">
        <v>683</v>
      </c>
      <c r="P397" s="52" t="s">
        <v>683</v>
      </c>
      <c r="Q397" s="72" t="s">
        <v>683</v>
      </c>
      <c r="R397" s="52" t="s">
        <v>683</v>
      </c>
      <c r="S397" s="72" t="s">
        <v>683</v>
      </c>
      <c r="T397" s="52" t="s">
        <v>683</v>
      </c>
      <c r="U397" s="1" t="s">
        <v>683</v>
      </c>
      <c r="V397" s="42" t="s">
        <v>683</v>
      </c>
      <c r="W397" s="1" t="s">
        <v>683</v>
      </c>
      <c r="X397" s="28"/>
      <c r="Y397" s="28"/>
    </row>
    <row r="398" spans="1:25" s="29" customFormat="1" ht="24.75" customHeight="1" x14ac:dyDescent="0.2">
      <c r="A398" s="95" t="s">
        <v>585</v>
      </c>
      <c r="B398" s="95"/>
      <c r="C398" s="109" t="s">
        <v>43</v>
      </c>
      <c r="D398" s="109"/>
      <c r="E398" s="109"/>
      <c r="F398" s="109"/>
      <c r="G398" s="109"/>
      <c r="H398" s="43" t="s">
        <v>2</v>
      </c>
      <c r="I398" s="42" t="s">
        <v>683</v>
      </c>
      <c r="J398" s="42" t="s">
        <v>683</v>
      </c>
      <c r="K398" s="42" t="s">
        <v>683</v>
      </c>
      <c r="L398" s="42" t="s">
        <v>683</v>
      </c>
      <c r="M398" s="72" t="s">
        <v>683</v>
      </c>
      <c r="N398" s="42" t="s">
        <v>683</v>
      </c>
      <c r="O398" s="72" t="s">
        <v>683</v>
      </c>
      <c r="P398" s="52" t="s">
        <v>683</v>
      </c>
      <c r="Q398" s="72" t="s">
        <v>683</v>
      </c>
      <c r="R398" s="52" t="s">
        <v>683</v>
      </c>
      <c r="S398" s="72" t="s">
        <v>683</v>
      </c>
      <c r="T398" s="52" t="s">
        <v>683</v>
      </c>
      <c r="U398" s="1" t="s">
        <v>683</v>
      </c>
      <c r="V398" s="42" t="s">
        <v>683</v>
      </c>
      <c r="W398" s="1" t="s">
        <v>683</v>
      </c>
      <c r="X398" s="28"/>
      <c r="Y398" s="28"/>
    </row>
    <row r="399" spans="1:25" s="29" customFormat="1" ht="22.5" customHeight="1" x14ac:dyDescent="0.2">
      <c r="A399" s="95" t="s">
        <v>586</v>
      </c>
      <c r="B399" s="95"/>
      <c r="C399" s="109" t="s">
        <v>45</v>
      </c>
      <c r="D399" s="109"/>
      <c r="E399" s="109"/>
      <c r="F399" s="109"/>
      <c r="G399" s="109"/>
      <c r="H399" s="43" t="s">
        <v>2</v>
      </c>
      <c r="I399" s="42" t="s">
        <v>683</v>
      </c>
      <c r="J399" s="42" t="s">
        <v>683</v>
      </c>
      <c r="K399" s="42" t="s">
        <v>683</v>
      </c>
      <c r="L399" s="42" t="s">
        <v>683</v>
      </c>
      <c r="M399" s="72" t="s">
        <v>683</v>
      </c>
      <c r="N399" s="42" t="s">
        <v>683</v>
      </c>
      <c r="O399" s="72" t="s">
        <v>683</v>
      </c>
      <c r="P399" s="52" t="s">
        <v>683</v>
      </c>
      <c r="Q399" s="72" t="s">
        <v>683</v>
      </c>
      <c r="R399" s="52" t="s">
        <v>683</v>
      </c>
      <c r="S399" s="72" t="s">
        <v>683</v>
      </c>
      <c r="T399" s="52" t="s">
        <v>683</v>
      </c>
      <c r="U399" s="1" t="s">
        <v>683</v>
      </c>
      <c r="V399" s="42" t="s">
        <v>683</v>
      </c>
      <c r="W399" s="1" t="s">
        <v>683</v>
      </c>
      <c r="X399" s="28"/>
      <c r="Y399" s="28"/>
    </row>
    <row r="400" spans="1:25" s="29" customFormat="1" ht="11.25" x14ac:dyDescent="0.2">
      <c r="A400" s="95" t="s">
        <v>587</v>
      </c>
      <c r="B400" s="95"/>
      <c r="C400" s="109" t="s">
        <v>46</v>
      </c>
      <c r="D400" s="109"/>
      <c r="E400" s="109"/>
      <c r="F400" s="109"/>
      <c r="G400" s="109"/>
      <c r="H400" s="43" t="s">
        <v>2</v>
      </c>
      <c r="I400" s="42" t="s">
        <v>683</v>
      </c>
      <c r="J400" s="42" t="s">
        <v>683</v>
      </c>
      <c r="K400" s="42" t="s">
        <v>683</v>
      </c>
      <c r="L400" s="42" t="s">
        <v>683</v>
      </c>
      <c r="M400" s="72" t="s">
        <v>683</v>
      </c>
      <c r="N400" s="42" t="s">
        <v>683</v>
      </c>
      <c r="O400" s="72" t="s">
        <v>683</v>
      </c>
      <c r="P400" s="52" t="s">
        <v>683</v>
      </c>
      <c r="Q400" s="72" t="s">
        <v>683</v>
      </c>
      <c r="R400" s="52" t="s">
        <v>683</v>
      </c>
      <c r="S400" s="72" t="s">
        <v>683</v>
      </c>
      <c r="T400" s="52" t="s">
        <v>683</v>
      </c>
      <c r="U400" s="1" t="s">
        <v>683</v>
      </c>
      <c r="V400" s="42" t="s">
        <v>683</v>
      </c>
      <c r="W400" s="1" t="s">
        <v>683</v>
      </c>
      <c r="X400" s="28"/>
      <c r="Y400" s="28"/>
    </row>
    <row r="401" spans="1:25" s="29" customFormat="1" ht="11.25" x14ac:dyDescent="0.2">
      <c r="A401" s="95" t="s">
        <v>588</v>
      </c>
      <c r="B401" s="95"/>
      <c r="C401" s="109" t="s">
        <v>412</v>
      </c>
      <c r="D401" s="109"/>
      <c r="E401" s="109"/>
      <c r="F401" s="109"/>
      <c r="G401" s="109"/>
      <c r="H401" s="43" t="s">
        <v>2</v>
      </c>
      <c r="I401" s="42" t="s">
        <v>683</v>
      </c>
      <c r="J401" s="42" t="s">
        <v>683</v>
      </c>
      <c r="K401" s="42" t="s">
        <v>683</v>
      </c>
      <c r="L401" s="42" t="s">
        <v>683</v>
      </c>
      <c r="M401" s="72" t="s">
        <v>683</v>
      </c>
      <c r="N401" s="42" t="s">
        <v>683</v>
      </c>
      <c r="O401" s="72" t="s">
        <v>683</v>
      </c>
      <c r="P401" s="52" t="s">
        <v>683</v>
      </c>
      <c r="Q401" s="72" t="s">
        <v>683</v>
      </c>
      <c r="R401" s="52" t="s">
        <v>683</v>
      </c>
      <c r="S401" s="72" t="s">
        <v>683</v>
      </c>
      <c r="T401" s="52" t="s">
        <v>683</v>
      </c>
      <c r="U401" s="1" t="s">
        <v>683</v>
      </c>
      <c r="V401" s="42" t="s">
        <v>683</v>
      </c>
      <c r="W401" s="1" t="s">
        <v>683</v>
      </c>
      <c r="X401" s="28"/>
      <c r="Y401" s="28"/>
    </row>
    <row r="402" spans="1:25" s="29" customFormat="1" ht="11.25" x14ac:dyDescent="0.2">
      <c r="A402" s="95" t="s">
        <v>589</v>
      </c>
      <c r="B402" s="95"/>
      <c r="C402" s="109" t="s">
        <v>413</v>
      </c>
      <c r="D402" s="109"/>
      <c r="E402" s="109"/>
      <c r="F402" s="109"/>
      <c r="G402" s="109"/>
      <c r="H402" s="43" t="s">
        <v>2</v>
      </c>
      <c r="I402" s="42">
        <v>242.03</v>
      </c>
      <c r="J402" s="42">
        <v>288.77100000000002</v>
      </c>
      <c r="K402" s="42">
        <v>154.46600000000001</v>
      </c>
      <c r="L402" s="42">
        <v>319.77999999999997</v>
      </c>
      <c r="M402" s="72" t="s">
        <v>683</v>
      </c>
      <c r="N402" s="42">
        <v>329.37299999999999</v>
      </c>
      <c r="O402" s="72" t="s">
        <v>683</v>
      </c>
      <c r="P402" s="52">
        <v>339.255</v>
      </c>
      <c r="Q402" s="72" t="s">
        <v>683</v>
      </c>
      <c r="R402" s="53">
        <v>349.43200000000002</v>
      </c>
      <c r="S402" s="72" t="s">
        <v>683</v>
      </c>
      <c r="T402" s="53">
        <f>R402</f>
        <v>349.43200000000002</v>
      </c>
      <c r="U402" s="1" t="s">
        <v>683</v>
      </c>
      <c r="V402" s="42">
        <f>L402+N402+P402+R402+T402</f>
        <v>1687.2720000000002</v>
      </c>
      <c r="W402" s="1" t="s">
        <v>683</v>
      </c>
      <c r="X402" s="28"/>
      <c r="Y402" s="28"/>
    </row>
    <row r="403" spans="1:25" s="29" customFormat="1" ht="11.25" x14ac:dyDescent="0.2">
      <c r="A403" s="95" t="s">
        <v>590</v>
      </c>
      <c r="B403" s="95"/>
      <c r="C403" s="109" t="s">
        <v>414</v>
      </c>
      <c r="D403" s="109"/>
      <c r="E403" s="109"/>
      <c r="F403" s="109"/>
      <c r="G403" s="109"/>
      <c r="H403" s="43" t="s">
        <v>2</v>
      </c>
      <c r="I403" s="42" t="s">
        <v>683</v>
      </c>
      <c r="J403" s="42" t="s">
        <v>683</v>
      </c>
      <c r="K403" s="42" t="s">
        <v>683</v>
      </c>
      <c r="L403" s="42" t="s">
        <v>683</v>
      </c>
      <c r="M403" s="72" t="s">
        <v>683</v>
      </c>
      <c r="N403" s="42" t="s">
        <v>683</v>
      </c>
      <c r="O403" s="72" t="s">
        <v>683</v>
      </c>
      <c r="P403" s="52" t="s">
        <v>683</v>
      </c>
      <c r="Q403" s="72" t="s">
        <v>683</v>
      </c>
      <c r="R403" s="52" t="s">
        <v>683</v>
      </c>
      <c r="S403" s="72" t="s">
        <v>683</v>
      </c>
      <c r="T403" s="52" t="s">
        <v>683</v>
      </c>
      <c r="U403" s="1" t="s">
        <v>683</v>
      </c>
      <c r="V403" s="42" t="s">
        <v>683</v>
      </c>
      <c r="W403" s="1" t="s">
        <v>683</v>
      </c>
      <c r="X403" s="28"/>
      <c r="Y403" s="28"/>
    </row>
    <row r="404" spans="1:25" s="29" customFormat="1" ht="11.25" x14ac:dyDescent="0.2">
      <c r="A404" s="95" t="s">
        <v>591</v>
      </c>
      <c r="B404" s="95"/>
      <c r="C404" s="109" t="s">
        <v>416</v>
      </c>
      <c r="D404" s="109"/>
      <c r="E404" s="109"/>
      <c r="F404" s="109"/>
      <c r="G404" s="109"/>
      <c r="H404" s="43" t="s">
        <v>2</v>
      </c>
      <c r="I404" s="42" t="s">
        <v>683</v>
      </c>
      <c r="J404" s="42" t="s">
        <v>683</v>
      </c>
      <c r="K404" s="42" t="s">
        <v>683</v>
      </c>
      <c r="L404" s="42" t="s">
        <v>683</v>
      </c>
      <c r="M404" s="72" t="s">
        <v>683</v>
      </c>
      <c r="N404" s="42" t="s">
        <v>683</v>
      </c>
      <c r="O404" s="72" t="s">
        <v>683</v>
      </c>
      <c r="P404" s="52" t="s">
        <v>683</v>
      </c>
      <c r="Q404" s="72" t="s">
        <v>683</v>
      </c>
      <c r="R404" s="52" t="s">
        <v>683</v>
      </c>
      <c r="S404" s="72" t="s">
        <v>683</v>
      </c>
      <c r="T404" s="52" t="s">
        <v>683</v>
      </c>
      <c r="U404" s="1" t="s">
        <v>683</v>
      </c>
      <c r="V404" s="42" t="s">
        <v>683</v>
      </c>
      <c r="W404" s="1" t="s">
        <v>683</v>
      </c>
      <c r="X404" s="28"/>
      <c r="Y404" s="28"/>
    </row>
    <row r="405" spans="1:25" s="29" customFormat="1" ht="11.25" x14ac:dyDescent="0.2">
      <c r="A405" s="95" t="s">
        <v>592</v>
      </c>
      <c r="B405" s="95"/>
      <c r="C405" s="109" t="s">
        <v>417</v>
      </c>
      <c r="D405" s="109"/>
      <c r="E405" s="109"/>
      <c r="F405" s="109"/>
      <c r="G405" s="109"/>
      <c r="H405" s="43" t="s">
        <v>2</v>
      </c>
      <c r="I405" s="42" t="s">
        <v>683</v>
      </c>
      <c r="J405" s="42" t="s">
        <v>683</v>
      </c>
      <c r="K405" s="42" t="s">
        <v>683</v>
      </c>
      <c r="L405" s="42" t="s">
        <v>683</v>
      </c>
      <c r="M405" s="72" t="s">
        <v>683</v>
      </c>
      <c r="N405" s="42" t="s">
        <v>683</v>
      </c>
      <c r="O405" s="72" t="s">
        <v>683</v>
      </c>
      <c r="P405" s="52" t="s">
        <v>683</v>
      </c>
      <c r="Q405" s="72" t="s">
        <v>683</v>
      </c>
      <c r="R405" s="52" t="s">
        <v>683</v>
      </c>
      <c r="S405" s="72" t="s">
        <v>683</v>
      </c>
      <c r="T405" s="52" t="s">
        <v>683</v>
      </c>
      <c r="U405" s="1" t="s">
        <v>683</v>
      </c>
      <c r="V405" s="42" t="s">
        <v>683</v>
      </c>
      <c r="W405" s="1" t="s">
        <v>683</v>
      </c>
      <c r="X405" s="28"/>
      <c r="Y405" s="28"/>
    </row>
    <row r="406" spans="1:25" s="29" customFormat="1" ht="24" customHeight="1" x14ac:dyDescent="0.2">
      <c r="A406" s="95" t="s">
        <v>593</v>
      </c>
      <c r="B406" s="95"/>
      <c r="C406" s="109" t="s">
        <v>418</v>
      </c>
      <c r="D406" s="109"/>
      <c r="E406" s="109"/>
      <c r="F406" s="109"/>
      <c r="G406" s="109"/>
      <c r="H406" s="43" t="s">
        <v>2</v>
      </c>
      <c r="I406" s="42" t="s">
        <v>683</v>
      </c>
      <c r="J406" s="42" t="s">
        <v>683</v>
      </c>
      <c r="K406" s="42" t="s">
        <v>683</v>
      </c>
      <c r="L406" s="42" t="s">
        <v>683</v>
      </c>
      <c r="M406" s="72" t="s">
        <v>683</v>
      </c>
      <c r="N406" s="42" t="s">
        <v>683</v>
      </c>
      <c r="O406" s="72" t="s">
        <v>683</v>
      </c>
      <c r="P406" s="52" t="s">
        <v>683</v>
      </c>
      <c r="Q406" s="72" t="s">
        <v>683</v>
      </c>
      <c r="R406" s="52" t="s">
        <v>683</v>
      </c>
      <c r="S406" s="72" t="s">
        <v>683</v>
      </c>
      <c r="T406" s="52" t="s">
        <v>683</v>
      </c>
      <c r="U406" s="1" t="s">
        <v>683</v>
      </c>
      <c r="V406" s="42" t="s">
        <v>683</v>
      </c>
      <c r="W406" s="1" t="s">
        <v>683</v>
      </c>
      <c r="X406" s="28"/>
      <c r="Y406" s="28"/>
    </row>
    <row r="407" spans="1:25" s="29" customFormat="1" ht="11.25" x14ac:dyDescent="0.2">
      <c r="A407" s="95" t="s">
        <v>594</v>
      </c>
      <c r="B407" s="95"/>
      <c r="C407" s="112" t="s">
        <v>75</v>
      </c>
      <c r="D407" s="112"/>
      <c r="E407" s="112"/>
      <c r="F407" s="112"/>
      <c r="G407" s="112"/>
      <c r="H407" s="43" t="s">
        <v>2</v>
      </c>
      <c r="I407" s="42" t="s">
        <v>683</v>
      </c>
      <c r="J407" s="42" t="s">
        <v>683</v>
      </c>
      <c r="K407" s="42" t="s">
        <v>683</v>
      </c>
      <c r="L407" s="42" t="s">
        <v>683</v>
      </c>
      <c r="M407" s="72" t="s">
        <v>683</v>
      </c>
      <c r="N407" s="42" t="s">
        <v>683</v>
      </c>
      <c r="O407" s="72" t="s">
        <v>683</v>
      </c>
      <c r="P407" s="52" t="s">
        <v>683</v>
      </c>
      <c r="Q407" s="72" t="s">
        <v>683</v>
      </c>
      <c r="R407" s="52" t="s">
        <v>683</v>
      </c>
      <c r="S407" s="72" t="s">
        <v>683</v>
      </c>
      <c r="T407" s="52" t="s">
        <v>683</v>
      </c>
      <c r="U407" s="1" t="s">
        <v>683</v>
      </c>
      <c r="V407" s="42" t="s">
        <v>683</v>
      </c>
      <c r="W407" s="1" t="s">
        <v>683</v>
      </c>
      <c r="X407" s="28"/>
      <c r="Y407" s="28"/>
    </row>
    <row r="408" spans="1:25" s="29" customFormat="1" ht="11.25" x14ac:dyDescent="0.2">
      <c r="A408" s="95" t="s">
        <v>595</v>
      </c>
      <c r="B408" s="95"/>
      <c r="C408" s="112" t="s">
        <v>76</v>
      </c>
      <c r="D408" s="112"/>
      <c r="E408" s="112"/>
      <c r="F408" s="112"/>
      <c r="G408" s="112"/>
      <c r="H408" s="43" t="s">
        <v>2</v>
      </c>
      <c r="I408" s="42" t="s">
        <v>683</v>
      </c>
      <c r="J408" s="42" t="s">
        <v>683</v>
      </c>
      <c r="K408" s="42" t="s">
        <v>683</v>
      </c>
      <c r="L408" s="42" t="s">
        <v>683</v>
      </c>
      <c r="M408" s="72" t="s">
        <v>683</v>
      </c>
      <c r="N408" s="42" t="s">
        <v>683</v>
      </c>
      <c r="O408" s="72" t="s">
        <v>683</v>
      </c>
      <c r="P408" s="52" t="s">
        <v>683</v>
      </c>
      <c r="Q408" s="72" t="s">
        <v>683</v>
      </c>
      <c r="R408" s="52" t="s">
        <v>683</v>
      </c>
      <c r="S408" s="72" t="s">
        <v>683</v>
      </c>
      <c r="T408" s="52" t="s">
        <v>683</v>
      </c>
      <c r="U408" s="1" t="s">
        <v>683</v>
      </c>
      <c r="V408" s="42" t="s">
        <v>683</v>
      </c>
      <c r="W408" s="1" t="s">
        <v>683</v>
      </c>
      <c r="X408" s="28"/>
      <c r="Y408" s="28"/>
    </row>
    <row r="409" spans="1:25" s="29" customFormat="1" ht="11.25" x14ac:dyDescent="0.2">
      <c r="A409" s="95" t="s">
        <v>596</v>
      </c>
      <c r="B409" s="95"/>
      <c r="C409" s="102" t="s">
        <v>623</v>
      </c>
      <c r="D409" s="102"/>
      <c r="E409" s="102"/>
      <c r="F409" s="102"/>
      <c r="G409" s="102"/>
      <c r="H409" s="43" t="s">
        <v>2</v>
      </c>
      <c r="I409" s="42" t="s">
        <v>683</v>
      </c>
      <c r="J409" s="42" t="s">
        <v>683</v>
      </c>
      <c r="K409" s="42" t="s">
        <v>683</v>
      </c>
      <c r="L409" s="42" t="s">
        <v>683</v>
      </c>
      <c r="M409" s="72" t="s">
        <v>683</v>
      </c>
      <c r="N409" s="42" t="s">
        <v>683</v>
      </c>
      <c r="O409" s="72" t="s">
        <v>683</v>
      </c>
      <c r="P409" s="52" t="s">
        <v>683</v>
      </c>
      <c r="Q409" s="72" t="s">
        <v>683</v>
      </c>
      <c r="R409" s="52" t="s">
        <v>683</v>
      </c>
      <c r="S409" s="72" t="s">
        <v>683</v>
      </c>
      <c r="T409" s="52" t="s">
        <v>683</v>
      </c>
      <c r="U409" s="1" t="s">
        <v>683</v>
      </c>
      <c r="V409" s="42" t="s">
        <v>683</v>
      </c>
      <c r="W409" s="1" t="s">
        <v>683</v>
      </c>
      <c r="X409" s="28"/>
      <c r="Y409" s="28"/>
    </row>
    <row r="410" spans="1:25" s="29" customFormat="1" ht="22.5" customHeight="1" x14ac:dyDescent="0.2">
      <c r="A410" s="95" t="s">
        <v>597</v>
      </c>
      <c r="B410" s="95"/>
      <c r="C410" s="102" t="s">
        <v>624</v>
      </c>
      <c r="D410" s="102"/>
      <c r="E410" s="102"/>
      <c r="F410" s="102"/>
      <c r="G410" s="102"/>
      <c r="H410" s="43" t="s">
        <v>2</v>
      </c>
      <c r="I410" s="42" t="s">
        <v>683</v>
      </c>
      <c r="J410" s="42" t="s">
        <v>683</v>
      </c>
      <c r="K410" s="42" t="s">
        <v>683</v>
      </c>
      <c r="L410" s="42" t="s">
        <v>683</v>
      </c>
      <c r="M410" s="72" t="s">
        <v>683</v>
      </c>
      <c r="N410" s="42" t="s">
        <v>683</v>
      </c>
      <c r="O410" s="72" t="s">
        <v>683</v>
      </c>
      <c r="P410" s="52" t="s">
        <v>683</v>
      </c>
      <c r="Q410" s="72" t="s">
        <v>683</v>
      </c>
      <c r="R410" s="52" t="s">
        <v>683</v>
      </c>
      <c r="S410" s="72" t="s">
        <v>683</v>
      </c>
      <c r="T410" s="52" t="s">
        <v>683</v>
      </c>
      <c r="U410" s="1" t="s">
        <v>683</v>
      </c>
      <c r="V410" s="42" t="s">
        <v>683</v>
      </c>
      <c r="W410" s="1" t="s">
        <v>683</v>
      </c>
      <c r="X410" s="28"/>
      <c r="Y410" s="28"/>
    </row>
    <row r="411" spans="1:25" s="29" customFormat="1" ht="23.25" customHeight="1" x14ac:dyDescent="0.2">
      <c r="A411" s="95" t="s">
        <v>598</v>
      </c>
      <c r="B411" s="95"/>
      <c r="C411" s="109" t="s">
        <v>622</v>
      </c>
      <c r="D411" s="109"/>
      <c r="E411" s="109"/>
      <c r="F411" s="109"/>
      <c r="G411" s="109"/>
      <c r="H411" s="43" t="s">
        <v>2</v>
      </c>
      <c r="I411" s="42" t="s">
        <v>683</v>
      </c>
      <c r="J411" s="42" t="s">
        <v>683</v>
      </c>
      <c r="K411" s="42" t="s">
        <v>683</v>
      </c>
      <c r="L411" s="42" t="s">
        <v>683</v>
      </c>
      <c r="M411" s="72" t="s">
        <v>683</v>
      </c>
      <c r="N411" s="42" t="s">
        <v>683</v>
      </c>
      <c r="O411" s="72" t="s">
        <v>683</v>
      </c>
      <c r="P411" s="52" t="s">
        <v>683</v>
      </c>
      <c r="Q411" s="72" t="s">
        <v>683</v>
      </c>
      <c r="R411" s="52" t="s">
        <v>683</v>
      </c>
      <c r="S411" s="72" t="s">
        <v>683</v>
      </c>
      <c r="T411" s="52" t="s">
        <v>683</v>
      </c>
      <c r="U411" s="1" t="s">
        <v>683</v>
      </c>
      <c r="V411" s="42" t="s">
        <v>683</v>
      </c>
      <c r="W411" s="1" t="s">
        <v>683</v>
      </c>
      <c r="X411" s="28"/>
      <c r="Y411" s="28"/>
    </row>
    <row r="412" spans="1:25" s="29" customFormat="1" ht="28.5" customHeight="1" x14ac:dyDescent="0.2">
      <c r="A412" s="95" t="s">
        <v>599</v>
      </c>
      <c r="B412" s="95"/>
      <c r="C412" s="109" t="s">
        <v>43</v>
      </c>
      <c r="D412" s="109"/>
      <c r="E412" s="109"/>
      <c r="F412" s="109"/>
      <c r="G412" s="109"/>
      <c r="H412" s="43" t="s">
        <v>2</v>
      </c>
      <c r="I412" s="42" t="s">
        <v>683</v>
      </c>
      <c r="J412" s="42" t="s">
        <v>683</v>
      </c>
      <c r="K412" s="42" t="s">
        <v>683</v>
      </c>
      <c r="L412" s="42" t="s">
        <v>683</v>
      </c>
      <c r="M412" s="72" t="s">
        <v>683</v>
      </c>
      <c r="N412" s="42" t="s">
        <v>683</v>
      </c>
      <c r="O412" s="72" t="s">
        <v>683</v>
      </c>
      <c r="P412" s="52" t="s">
        <v>683</v>
      </c>
      <c r="Q412" s="72" t="s">
        <v>683</v>
      </c>
      <c r="R412" s="52" t="s">
        <v>683</v>
      </c>
      <c r="S412" s="72" t="s">
        <v>683</v>
      </c>
      <c r="T412" s="52" t="s">
        <v>683</v>
      </c>
      <c r="U412" s="1" t="s">
        <v>683</v>
      </c>
      <c r="V412" s="42" t="s">
        <v>683</v>
      </c>
      <c r="W412" s="1" t="s">
        <v>683</v>
      </c>
      <c r="X412" s="28"/>
      <c r="Y412" s="28"/>
    </row>
    <row r="413" spans="1:25" s="29" customFormat="1" ht="23.25" customHeight="1" x14ac:dyDescent="0.2">
      <c r="A413" s="95" t="s">
        <v>600</v>
      </c>
      <c r="B413" s="95"/>
      <c r="C413" s="109" t="s">
        <v>45</v>
      </c>
      <c r="D413" s="109"/>
      <c r="E413" s="109"/>
      <c r="F413" s="109"/>
      <c r="G413" s="109"/>
      <c r="H413" s="43" t="s">
        <v>2</v>
      </c>
      <c r="I413" s="42" t="s">
        <v>683</v>
      </c>
      <c r="J413" s="42" t="s">
        <v>683</v>
      </c>
      <c r="K413" s="42" t="s">
        <v>683</v>
      </c>
      <c r="L413" s="42" t="s">
        <v>683</v>
      </c>
      <c r="M413" s="72" t="s">
        <v>683</v>
      </c>
      <c r="N413" s="42" t="s">
        <v>683</v>
      </c>
      <c r="O413" s="72" t="s">
        <v>683</v>
      </c>
      <c r="P413" s="52" t="s">
        <v>683</v>
      </c>
      <c r="Q413" s="72" t="s">
        <v>683</v>
      </c>
      <c r="R413" s="52" t="s">
        <v>683</v>
      </c>
      <c r="S413" s="72" t="s">
        <v>683</v>
      </c>
      <c r="T413" s="52" t="s">
        <v>683</v>
      </c>
      <c r="U413" s="1" t="s">
        <v>683</v>
      </c>
      <c r="V413" s="42" t="s">
        <v>683</v>
      </c>
      <c r="W413" s="1" t="s">
        <v>683</v>
      </c>
      <c r="X413" s="28"/>
      <c r="Y413" s="28"/>
    </row>
    <row r="414" spans="1:25" s="29" customFormat="1" ht="11.25" x14ac:dyDescent="0.2">
      <c r="A414" s="95" t="s">
        <v>600</v>
      </c>
      <c r="B414" s="95"/>
      <c r="C414" s="109" t="s">
        <v>46</v>
      </c>
      <c r="D414" s="109"/>
      <c r="E414" s="109"/>
      <c r="F414" s="109"/>
      <c r="G414" s="109"/>
      <c r="H414" s="43" t="s">
        <v>2</v>
      </c>
      <c r="I414" s="42" t="s">
        <v>683</v>
      </c>
      <c r="J414" s="42" t="s">
        <v>683</v>
      </c>
      <c r="K414" s="42" t="s">
        <v>683</v>
      </c>
      <c r="L414" s="42" t="s">
        <v>683</v>
      </c>
      <c r="M414" s="72" t="s">
        <v>683</v>
      </c>
      <c r="N414" s="42" t="s">
        <v>683</v>
      </c>
      <c r="O414" s="72" t="s">
        <v>683</v>
      </c>
      <c r="P414" s="52" t="s">
        <v>683</v>
      </c>
      <c r="Q414" s="72" t="s">
        <v>683</v>
      </c>
      <c r="R414" s="52" t="s">
        <v>683</v>
      </c>
      <c r="S414" s="72" t="s">
        <v>683</v>
      </c>
      <c r="T414" s="52" t="s">
        <v>683</v>
      </c>
      <c r="U414" s="1" t="s">
        <v>683</v>
      </c>
      <c r="V414" s="42" t="s">
        <v>683</v>
      </c>
      <c r="W414" s="1" t="s">
        <v>683</v>
      </c>
      <c r="X414" s="28"/>
      <c r="Y414" s="28"/>
    </row>
    <row r="415" spans="1:25" s="29" customFormat="1" ht="11.25" x14ac:dyDescent="0.2">
      <c r="A415" s="95" t="s">
        <v>601</v>
      </c>
      <c r="B415" s="95"/>
      <c r="C415" s="109" t="s">
        <v>412</v>
      </c>
      <c r="D415" s="109"/>
      <c r="E415" s="109"/>
      <c r="F415" s="109"/>
      <c r="G415" s="109"/>
      <c r="H415" s="43" t="s">
        <v>2</v>
      </c>
      <c r="I415" s="42" t="s">
        <v>683</v>
      </c>
      <c r="J415" s="42" t="s">
        <v>683</v>
      </c>
      <c r="K415" s="42" t="s">
        <v>683</v>
      </c>
      <c r="L415" s="42" t="s">
        <v>683</v>
      </c>
      <c r="M415" s="72" t="s">
        <v>683</v>
      </c>
      <c r="N415" s="42" t="s">
        <v>683</v>
      </c>
      <c r="O415" s="72" t="s">
        <v>683</v>
      </c>
      <c r="P415" s="52" t="s">
        <v>683</v>
      </c>
      <c r="Q415" s="72" t="s">
        <v>683</v>
      </c>
      <c r="R415" s="52" t="s">
        <v>683</v>
      </c>
      <c r="S415" s="72" t="s">
        <v>683</v>
      </c>
      <c r="T415" s="52" t="s">
        <v>683</v>
      </c>
      <c r="U415" s="1" t="s">
        <v>683</v>
      </c>
      <c r="V415" s="42" t="s">
        <v>683</v>
      </c>
      <c r="W415" s="1" t="s">
        <v>683</v>
      </c>
      <c r="X415" s="28"/>
      <c r="Y415" s="28"/>
    </row>
    <row r="416" spans="1:25" s="29" customFormat="1" ht="11.25" x14ac:dyDescent="0.2">
      <c r="A416" s="95" t="s">
        <v>602</v>
      </c>
      <c r="B416" s="95"/>
      <c r="C416" s="109" t="s">
        <v>413</v>
      </c>
      <c r="D416" s="109"/>
      <c r="E416" s="109"/>
      <c r="F416" s="109"/>
      <c r="G416" s="109"/>
      <c r="H416" s="43" t="s">
        <v>2</v>
      </c>
      <c r="I416" s="42" t="s">
        <v>683</v>
      </c>
      <c r="J416" s="42" t="s">
        <v>683</v>
      </c>
      <c r="K416" s="42" t="s">
        <v>683</v>
      </c>
      <c r="L416" s="42" t="s">
        <v>683</v>
      </c>
      <c r="M416" s="72" t="s">
        <v>683</v>
      </c>
      <c r="N416" s="42" t="s">
        <v>683</v>
      </c>
      <c r="O416" s="72" t="s">
        <v>683</v>
      </c>
      <c r="P416" s="52" t="s">
        <v>683</v>
      </c>
      <c r="Q416" s="72" t="s">
        <v>683</v>
      </c>
      <c r="R416" s="52" t="s">
        <v>683</v>
      </c>
      <c r="S416" s="72" t="s">
        <v>683</v>
      </c>
      <c r="T416" s="52" t="s">
        <v>683</v>
      </c>
      <c r="U416" s="1" t="s">
        <v>683</v>
      </c>
      <c r="V416" s="42" t="s">
        <v>683</v>
      </c>
      <c r="W416" s="1" t="s">
        <v>683</v>
      </c>
      <c r="X416" s="28"/>
      <c r="Y416" s="28"/>
    </row>
    <row r="417" spans="1:25" s="29" customFormat="1" ht="11.25" x14ac:dyDescent="0.2">
      <c r="A417" s="95" t="s">
        <v>603</v>
      </c>
      <c r="B417" s="95"/>
      <c r="C417" s="109" t="s">
        <v>414</v>
      </c>
      <c r="D417" s="109"/>
      <c r="E417" s="109"/>
      <c r="F417" s="109"/>
      <c r="G417" s="109"/>
      <c r="H417" s="43" t="s">
        <v>2</v>
      </c>
      <c r="I417" s="42" t="s">
        <v>683</v>
      </c>
      <c r="J417" s="42" t="s">
        <v>683</v>
      </c>
      <c r="K417" s="42" t="s">
        <v>683</v>
      </c>
      <c r="L417" s="42" t="s">
        <v>683</v>
      </c>
      <c r="M417" s="72" t="s">
        <v>683</v>
      </c>
      <c r="N417" s="42" t="s">
        <v>683</v>
      </c>
      <c r="O417" s="72" t="s">
        <v>683</v>
      </c>
      <c r="P417" s="52" t="s">
        <v>683</v>
      </c>
      <c r="Q417" s="72" t="s">
        <v>683</v>
      </c>
      <c r="R417" s="52" t="s">
        <v>683</v>
      </c>
      <c r="S417" s="72" t="s">
        <v>683</v>
      </c>
      <c r="T417" s="52" t="s">
        <v>683</v>
      </c>
      <c r="U417" s="1" t="s">
        <v>683</v>
      </c>
      <c r="V417" s="42" t="s">
        <v>683</v>
      </c>
      <c r="W417" s="1" t="s">
        <v>683</v>
      </c>
      <c r="X417" s="28"/>
      <c r="Y417" s="28"/>
    </row>
    <row r="418" spans="1:25" s="29" customFormat="1" ht="11.25" x14ac:dyDescent="0.2">
      <c r="A418" s="95" t="s">
        <v>604</v>
      </c>
      <c r="B418" s="95"/>
      <c r="C418" s="109" t="s">
        <v>416</v>
      </c>
      <c r="D418" s="109"/>
      <c r="E418" s="109"/>
      <c r="F418" s="109"/>
      <c r="G418" s="109"/>
      <c r="H418" s="43" t="s">
        <v>2</v>
      </c>
      <c r="I418" s="42" t="s">
        <v>683</v>
      </c>
      <c r="J418" s="42" t="s">
        <v>683</v>
      </c>
      <c r="K418" s="42" t="s">
        <v>683</v>
      </c>
      <c r="L418" s="42" t="s">
        <v>683</v>
      </c>
      <c r="M418" s="72" t="s">
        <v>683</v>
      </c>
      <c r="N418" s="42" t="s">
        <v>683</v>
      </c>
      <c r="O418" s="72" t="s">
        <v>683</v>
      </c>
      <c r="P418" s="52" t="s">
        <v>683</v>
      </c>
      <c r="Q418" s="72" t="s">
        <v>683</v>
      </c>
      <c r="R418" s="52" t="s">
        <v>683</v>
      </c>
      <c r="S418" s="72" t="s">
        <v>683</v>
      </c>
      <c r="T418" s="52" t="s">
        <v>683</v>
      </c>
      <c r="U418" s="1" t="s">
        <v>683</v>
      </c>
      <c r="V418" s="42" t="s">
        <v>683</v>
      </c>
      <c r="W418" s="1" t="s">
        <v>683</v>
      </c>
      <c r="X418" s="28"/>
      <c r="Y418" s="28"/>
    </row>
    <row r="419" spans="1:25" s="29" customFormat="1" ht="11.25" x14ac:dyDescent="0.2">
      <c r="A419" s="95" t="s">
        <v>605</v>
      </c>
      <c r="B419" s="95"/>
      <c r="C419" s="109" t="s">
        <v>417</v>
      </c>
      <c r="D419" s="109"/>
      <c r="E419" s="109"/>
      <c r="F419" s="109"/>
      <c r="G419" s="109"/>
      <c r="H419" s="43" t="s">
        <v>2</v>
      </c>
      <c r="I419" s="42" t="s">
        <v>683</v>
      </c>
      <c r="J419" s="42" t="s">
        <v>683</v>
      </c>
      <c r="K419" s="42" t="s">
        <v>683</v>
      </c>
      <c r="L419" s="42" t="s">
        <v>683</v>
      </c>
      <c r="M419" s="72" t="s">
        <v>683</v>
      </c>
      <c r="N419" s="42" t="s">
        <v>683</v>
      </c>
      <c r="O419" s="72" t="s">
        <v>683</v>
      </c>
      <c r="P419" s="52" t="s">
        <v>683</v>
      </c>
      <c r="Q419" s="72" t="s">
        <v>683</v>
      </c>
      <c r="R419" s="52" t="s">
        <v>683</v>
      </c>
      <c r="S419" s="72" t="s">
        <v>683</v>
      </c>
      <c r="T419" s="52" t="s">
        <v>683</v>
      </c>
      <c r="U419" s="1" t="s">
        <v>683</v>
      </c>
      <c r="V419" s="42" t="s">
        <v>683</v>
      </c>
      <c r="W419" s="1" t="s">
        <v>683</v>
      </c>
      <c r="X419" s="28"/>
      <c r="Y419" s="28"/>
    </row>
    <row r="420" spans="1:25" s="29" customFormat="1" ht="22.5" customHeight="1" x14ac:dyDescent="0.2">
      <c r="A420" s="95" t="s">
        <v>606</v>
      </c>
      <c r="B420" s="95"/>
      <c r="C420" s="109" t="s">
        <v>418</v>
      </c>
      <c r="D420" s="109"/>
      <c r="E420" s="109"/>
      <c r="F420" s="109"/>
      <c r="G420" s="109"/>
      <c r="H420" s="43" t="s">
        <v>2</v>
      </c>
      <c r="I420" s="42" t="s">
        <v>683</v>
      </c>
      <c r="J420" s="42" t="s">
        <v>683</v>
      </c>
      <c r="K420" s="42" t="s">
        <v>683</v>
      </c>
      <c r="L420" s="42" t="s">
        <v>683</v>
      </c>
      <c r="M420" s="72" t="s">
        <v>683</v>
      </c>
      <c r="N420" s="42" t="s">
        <v>683</v>
      </c>
      <c r="O420" s="72" t="s">
        <v>683</v>
      </c>
      <c r="P420" s="52" t="s">
        <v>683</v>
      </c>
      <c r="Q420" s="72" t="s">
        <v>683</v>
      </c>
      <c r="R420" s="52" t="s">
        <v>683</v>
      </c>
      <c r="S420" s="72" t="s">
        <v>683</v>
      </c>
      <c r="T420" s="52" t="s">
        <v>683</v>
      </c>
      <c r="U420" s="1" t="s">
        <v>683</v>
      </c>
      <c r="V420" s="42" t="s">
        <v>683</v>
      </c>
      <c r="W420" s="1" t="s">
        <v>683</v>
      </c>
      <c r="X420" s="28"/>
      <c r="Y420" s="28"/>
    </row>
    <row r="421" spans="1:25" s="29" customFormat="1" ht="11.25" x14ac:dyDescent="0.2">
      <c r="A421" s="95" t="s">
        <v>625</v>
      </c>
      <c r="B421" s="95"/>
      <c r="C421" s="112" t="s">
        <v>75</v>
      </c>
      <c r="D421" s="112"/>
      <c r="E421" s="112"/>
      <c r="F421" s="112"/>
      <c r="G421" s="112"/>
      <c r="H421" s="43" t="s">
        <v>2</v>
      </c>
      <c r="I421" s="42" t="s">
        <v>683</v>
      </c>
      <c r="J421" s="42" t="s">
        <v>683</v>
      </c>
      <c r="K421" s="42" t="s">
        <v>683</v>
      </c>
      <c r="L421" s="42" t="s">
        <v>683</v>
      </c>
      <c r="M421" s="72" t="s">
        <v>683</v>
      </c>
      <c r="N421" s="42" t="s">
        <v>683</v>
      </c>
      <c r="O421" s="72" t="s">
        <v>683</v>
      </c>
      <c r="P421" s="52" t="s">
        <v>683</v>
      </c>
      <c r="Q421" s="72" t="s">
        <v>683</v>
      </c>
      <c r="R421" s="52" t="s">
        <v>683</v>
      </c>
      <c r="S421" s="72" t="s">
        <v>683</v>
      </c>
      <c r="T421" s="52" t="s">
        <v>683</v>
      </c>
      <c r="U421" s="1" t="s">
        <v>683</v>
      </c>
      <c r="V421" s="42" t="s">
        <v>683</v>
      </c>
      <c r="W421" s="1" t="s">
        <v>683</v>
      </c>
      <c r="X421" s="28"/>
      <c r="Y421" s="28"/>
    </row>
    <row r="422" spans="1:25" s="29" customFormat="1" ht="11.25" x14ac:dyDescent="0.2">
      <c r="A422" s="95" t="s">
        <v>626</v>
      </c>
      <c r="B422" s="95"/>
      <c r="C422" s="112" t="s">
        <v>76</v>
      </c>
      <c r="D422" s="112"/>
      <c r="E422" s="112"/>
      <c r="F422" s="112"/>
      <c r="G422" s="112"/>
      <c r="H422" s="43" t="s">
        <v>2</v>
      </c>
      <c r="I422" s="42" t="s">
        <v>683</v>
      </c>
      <c r="J422" s="42" t="s">
        <v>683</v>
      </c>
      <c r="K422" s="42" t="s">
        <v>683</v>
      </c>
      <c r="L422" s="42" t="s">
        <v>683</v>
      </c>
      <c r="M422" s="72" t="s">
        <v>683</v>
      </c>
      <c r="N422" s="42" t="s">
        <v>683</v>
      </c>
      <c r="O422" s="72" t="s">
        <v>683</v>
      </c>
      <c r="P422" s="52" t="s">
        <v>683</v>
      </c>
      <c r="Q422" s="72" t="s">
        <v>683</v>
      </c>
      <c r="R422" s="52" t="s">
        <v>683</v>
      </c>
      <c r="S422" s="72" t="s">
        <v>683</v>
      </c>
      <c r="T422" s="52" t="s">
        <v>683</v>
      </c>
      <c r="U422" s="1" t="s">
        <v>683</v>
      </c>
      <c r="V422" s="42" t="s">
        <v>683</v>
      </c>
      <c r="W422" s="1" t="s">
        <v>683</v>
      </c>
      <c r="X422" s="28"/>
      <c r="Y422" s="28"/>
    </row>
    <row r="423" spans="1:25" s="29" customFormat="1" ht="11.25" x14ac:dyDescent="0.2">
      <c r="A423" s="95" t="s">
        <v>12</v>
      </c>
      <c r="B423" s="95"/>
      <c r="C423" s="101" t="s">
        <v>629</v>
      </c>
      <c r="D423" s="101"/>
      <c r="E423" s="101"/>
      <c r="F423" s="101"/>
      <c r="G423" s="101"/>
      <c r="H423" s="43" t="s">
        <v>2</v>
      </c>
      <c r="I423" s="42">
        <v>48.41</v>
      </c>
      <c r="J423" s="42">
        <v>83.546000000000006</v>
      </c>
      <c r="K423" s="42">
        <v>70.19</v>
      </c>
      <c r="L423" s="42">
        <v>69.816999999999993</v>
      </c>
      <c r="M423" s="72" t="s">
        <v>683</v>
      </c>
      <c r="N423" s="42">
        <v>73.137</v>
      </c>
      <c r="O423" s="72" t="s">
        <v>683</v>
      </c>
      <c r="P423" s="52">
        <v>75.39</v>
      </c>
      <c r="Q423" s="72" t="s">
        <v>683</v>
      </c>
      <c r="R423" s="42">
        <v>77.709999999999994</v>
      </c>
      <c r="S423" s="72" t="s">
        <v>683</v>
      </c>
      <c r="T423" s="42">
        <f>R423</f>
        <v>77.709999999999994</v>
      </c>
      <c r="U423" s="1" t="s">
        <v>683</v>
      </c>
      <c r="V423" s="42">
        <f>L423+N423+P423+R423+T423</f>
        <v>373.76399999999995</v>
      </c>
      <c r="W423" s="1" t="s">
        <v>683</v>
      </c>
      <c r="X423" s="28"/>
      <c r="Y423" s="28"/>
    </row>
    <row r="424" spans="1:25" s="29" customFormat="1" ht="11.25" x14ac:dyDescent="0.2">
      <c r="A424" s="95" t="s">
        <v>13</v>
      </c>
      <c r="B424" s="95"/>
      <c r="C424" s="101" t="s">
        <v>630</v>
      </c>
      <c r="D424" s="101"/>
      <c r="E424" s="101"/>
      <c r="F424" s="101"/>
      <c r="G424" s="101"/>
      <c r="H424" s="43" t="s">
        <v>2</v>
      </c>
      <c r="I424" s="42" t="s">
        <v>683</v>
      </c>
      <c r="J424" s="42">
        <f>SUM(J425:J426)</f>
        <v>0.106</v>
      </c>
      <c r="K424" s="42" t="s">
        <v>469</v>
      </c>
      <c r="L424" s="42" t="s">
        <v>683</v>
      </c>
      <c r="M424" s="72" t="s">
        <v>683</v>
      </c>
      <c r="N424" s="42" t="s">
        <v>683</v>
      </c>
      <c r="O424" s="72" t="s">
        <v>683</v>
      </c>
      <c r="P424" s="52" t="s">
        <v>683</v>
      </c>
      <c r="Q424" s="72" t="s">
        <v>683</v>
      </c>
      <c r="R424" s="42" t="str">
        <f>R426</f>
        <v>-</v>
      </c>
      <c r="S424" s="72" t="s">
        <v>683</v>
      </c>
      <c r="T424" s="42" t="str">
        <f>T426</f>
        <v>-</v>
      </c>
      <c r="U424" s="1" t="s">
        <v>683</v>
      </c>
      <c r="V424" s="42" t="s">
        <v>683</v>
      </c>
      <c r="W424" s="1" t="s">
        <v>683</v>
      </c>
      <c r="X424" s="28"/>
      <c r="Y424" s="28"/>
    </row>
    <row r="425" spans="1:25" s="29" customFormat="1" ht="11.25" x14ac:dyDescent="0.2">
      <c r="A425" s="95" t="s">
        <v>627</v>
      </c>
      <c r="B425" s="95"/>
      <c r="C425" s="102" t="s">
        <v>631</v>
      </c>
      <c r="D425" s="102"/>
      <c r="E425" s="102"/>
      <c r="F425" s="102"/>
      <c r="G425" s="102"/>
      <c r="H425" s="43" t="s">
        <v>2</v>
      </c>
      <c r="I425" s="42" t="s">
        <v>683</v>
      </c>
      <c r="J425" s="42" t="s">
        <v>683</v>
      </c>
      <c r="K425" s="42" t="s">
        <v>683</v>
      </c>
      <c r="L425" s="42" t="s">
        <v>683</v>
      </c>
      <c r="M425" s="72" t="s">
        <v>683</v>
      </c>
      <c r="N425" s="42" t="s">
        <v>683</v>
      </c>
      <c r="O425" s="72" t="s">
        <v>683</v>
      </c>
      <c r="P425" s="52" t="s">
        <v>683</v>
      </c>
      <c r="Q425" s="72" t="s">
        <v>683</v>
      </c>
      <c r="R425" s="42" t="s">
        <v>683</v>
      </c>
      <c r="S425" s="72" t="s">
        <v>683</v>
      </c>
      <c r="T425" s="42" t="s">
        <v>683</v>
      </c>
      <c r="U425" s="1" t="s">
        <v>683</v>
      </c>
      <c r="V425" s="42" t="s">
        <v>683</v>
      </c>
      <c r="W425" s="1" t="s">
        <v>683</v>
      </c>
      <c r="X425" s="28"/>
      <c r="Y425" s="28"/>
    </row>
    <row r="426" spans="1:25" s="29" customFormat="1" ht="11.25" x14ac:dyDescent="0.2">
      <c r="A426" s="95" t="s">
        <v>628</v>
      </c>
      <c r="B426" s="95"/>
      <c r="C426" s="102" t="s">
        <v>632</v>
      </c>
      <c r="D426" s="102"/>
      <c r="E426" s="102"/>
      <c r="F426" s="102"/>
      <c r="G426" s="102"/>
      <c r="H426" s="43" t="s">
        <v>2</v>
      </c>
      <c r="I426" s="42" t="s">
        <v>683</v>
      </c>
      <c r="J426" s="42">
        <v>0.106</v>
      </c>
      <c r="K426" s="42" t="s">
        <v>469</v>
      </c>
      <c r="L426" s="42" t="s">
        <v>683</v>
      </c>
      <c r="M426" s="72" t="s">
        <v>683</v>
      </c>
      <c r="N426" s="42" t="s">
        <v>683</v>
      </c>
      <c r="O426" s="72" t="s">
        <v>683</v>
      </c>
      <c r="P426" s="52" t="s">
        <v>683</v>
      </c>
      <c r="Q426" s="72" t="s">
        <v>683</v>
      </c>
      <c r="R426" s="42" t="s">
        <v>469</v>
      </c>
      <c r="S426" s="72" t="s">
        <v>683</v>
      </c>
      <c r="T426" s="42" t="s">
        <v>469</v>
      </c>
      <c r="U426" s="1" t="s">
        <v>683</v>
      </c>
      <c r="V426" s="42" t="s">
        <v>683</v>
      </c>
      <c r="W426" s="1" t="s">
        <v>683</v>
      </c>
      <c r="X426" s="28"/>
      <c r="Y426" s="28"/>
    </row>
    <row r="427" spans="1:25" s="29" customFormat="1" ht="9" customHeight="1" x14ac:dyDescent="0.2">
      <c r="A427" s="95" t="s">
        <v>22</v>
      </c>
      <c r="B427" s="95"/>
      <c r="C427" s="111" t="s">
        <v>633</v>
      </c>
      <c r="D427" s="111"/>
      <c r="E427" s="111"/>
      <c r="F427" s="111"/>
      <c r="G427" s="111"/>
      <c r="H427" s="43" t="s">
        <v>2</v>
      </c>
      <c r="I427" s="42" t="s">
        <v>683</v>
      </c>
      <c r="J427" s="42">
        <v>104.327563</v>
      </c>
      <c r="K427" s="42">
        <v>150</v>
      </c>
      <c r="L427" s="42" t="s">
        <v>683</v>
      </c>
      <c r="M427" s="72" t="s">
        <v>683</v>
      </c>
      <c r="N427" s="42" t="str">
        <f>N428</f>
        <v>-</v>
      </c>
      <c r="O427" s="72" t="s">
        <v>683</v>
      </c>
      <c r="P427" s="52" t="s">
        <v>683</v>
      </c>
      <c r="Q427" s="72" t="s">
        <v>683</v>
      </c>
      <c r="R427" s="42" t="s">
        <v>683</v>
      </c>
      <c r="S427" s="72" t="s">
        <v>683</v>
      </c>
      <c r="T427" s="42" t="s">
        <v>683</v>
      </c>
      <c r="U427" s="1" t="s">
        <v>683</v>
      </c>
      <c r="V427" s="42" t="s">
        <v>469</v>
      </c>
      <c r="W427" s="1" t="s">
        <v>683</v>
      </c>
      <c r="X427" s="28"/>
      <c r="Y427" s="28"/>
    </row>
    <row r="428" spans="1:25" s="29" customFormat="1" ht="11.25" x14ac:dyDescent="0.2">
      <c r="A428" s="95" t="s">
        <v>24</v>
      </c>
      <c r="B428" s="95"/>
      <c r="C428" s="101" t="s">
        <v>636</v>
      </c>
      <c r="D428" s="101"/>
      <c r="E428" s="101"/>
      <c r="F428" s="101"/>
      <c r="G428" s="101"/>
      <c r="H428" s="43" t="s">
        <v>2</v>
      </c>
      <c r="I428" s="42" t="s">
        <v>683</v>
      </c>
      <c r="J428" s="42">
        <v>104.327563</v>
      </c>
      <c r="K428" s="42">
        <v>150</v>
      </c>
      <c r="L428" s="42" t="s">
        <v>683</v>
      </c>
      <c r="M428" s="72" t="s">
        <v>683</v>
      </c>
      <c r="N428" s="42" t="s">
        <v>469</v>
      </c>
      <c r="O428" s="72" t="s">
        <v>683</v>
      </c>
      <c r="P428" s="52" t="s">
        <v>683</v>
      </c>
      <c r="Q428" s="72" t="s">
        <v>683</v>
      </c>
      <c r="R428" s="42" t="s">
        <v>469</v>
      </c>
      <c r="S428" s="72" t="s">
        <v>683</v>
      </c>
      <c r="T428" s="42" t="s">
        <v>469</v>
      </c>
      <c r="U428" s="1" t="s">
        <v>683</v>
      </c>
      <c r="V428" s="42" t="s">
        <v>469</v>
      </c>
      <c r="W428" s="1" t="s">
        <v>683</v>
      </c>
      <c r="X428" s="28"/>
      <c r="Y428" s="28"/>
    </row>
    <row r="429" spans="1:25" s="29" customFormat="1" ht="11.25" x14ac:dyDescent="0.2">
      <c r="A429" s="95" t="s">
        <v>27</v>
      </c>
      <c r="B429" s="95"/>
      <c r="C429" s="101" t="s">
        <v>637</v>
      </c>
      <c r="D429" s="101"/>
      <c r="E429" s="101"/>
      <c r="F429" s="101"/>
      <c r="G429" s="101"/>
      <c r="H429" s="43" t="s">
        <v>2</v>
      </c>
      <c r="I429" s="42" t="s">
        <v>683</v>
      </c>
      <c r="J429" s="42" t="s">
        <v>683</v>
      </c>
      <c r="K429" s="42" t="s">
        <v>683</v>
      </c>
      <c r="L429" s="42" t="s">
        <v>683</v>
      </c>
      <c r="M429" s="72" t="s">
        <v>683</v>
      </c>
      <c r="N429" s="42" t="s">
        <v>683</v>
      </c>
      <c r="O429" s="72" t="s">
        <v>683</v>
      </c>
      <c r="P429" s="52" t="s">
        <v>683</v>
      </c>
      <c r="Q429" s="72" t="s">
        <v>683</v>
      </c>
      <c r="R429" s="52" t="s">
        <v>683</v>
      </c>
      <c r="S429" s="72" t="s">
        <v>683</v>
      </c>
      <c r="T429" s="52" t="s">
        <v>683</v>
      </c>
      <c r="U429" s="1" t="s">
        <v>683</v>
      </c>
      <c r="V429" s="42" t="s">
        <v>683</v>
      </c>
      <c r="W429" s="1" t="s">
        <v>683</v>
      </c>
      <c r="X429" s="28"/>
      <c r="Y429" s="28"/>
    </row>
    <row r="430" spans="1:25" s="29" customFormat="1" ht="11.25" x14ac:dyDescent="0.2">
      <c r="A430" s="95" t="s">
        <v>28</v>
      </c>
      <c r="B430" s="95"/>
      <c r="C430" s="101" t="s">
        <v>638</v>
      </c>
      <c r="D430" s="101"/>
      <c r="E430" s="101"/>
      <c r="F430" s="101"/>
      <c r="G430" s="101"/>
      <c r="H430" s="43" t="s">
        <v>2</v>
      </c>
      <c r="I430" s="42" t="s">
        <v>683</v>
      </c>
      <c r="J430" s="42" t="s">
        <v>683</v>
      </c>
      <c r="K430" s="42" t="s">
        <v>683</v>
      </c>
      <c r="L430" s="42" t="s">
        <v>683</v>
      </c>
      <c r="M430" s="72" t="s">
        <v>683</v>
      </c>
      <c r="N430" s="42" t="s">
        <v>683</v>
      </c>
      <c r="O430" s="72" t="s">
        <v>683</v>
      </c>
      <c r="P430" s="52" t="s">
        <v>683</v>
      </c>
      <c r="Q430" s="72" t="s">
        <v>683</v>
      </c>
      <c r="R430" s="52" t="s">
        <v>683</v>
      </c>
      <c r="S430" s="72" t="s">
        <v>683</v>
      </c>
      <c r="T430" s="52" t="s">
        <v>683</v>
      </c>
      <c r="U430" s="1" t="s">
        <v>683</v>
      </c>
      <c r="V430" s="42" t="s">
        <v>683</v>
      </c>
      <c r="W430" s="1" t="s">
        <v>683</v>
      </c>
      <c r="X430" s="28"/>
      <c r="Y430" s="28"/>
    </row>
    <row r="431" spans="1:25" s="29" customFormat="1" ht="11.25" x14ac:dyDescent="0.2">
      <c r="A431" s="95" t="s">
        <v>29</v>
      </c>
      <c r="B431" s="95"/>
      <c r="C431" s="101" t="s">
        <v>639</v>
      </c>
      <c r="D431" s="101"/>
      <c r="E431" s="101"/>
      <c r="F431" s="101"/>
      <c r="G431" s="101"/>
      <c r="H431" s="43" t="s">
        <v>2</v>
      </c>
      <c r="I431" s="42" t="s">
        <v>683</v>
      </c>
      <c r="J431" s="42" t="s">
        <v>683</v>
      </c>
      <c r="K431" s="42" t="s">
        <v>683</v>
      </c>
      <c r="L431" s="42" t="s">
        <v>683</v>
      </c>
      <c r="M431" s="72" t="s">
        <v>683</v>
      </c>
      <c r="N431" s="42" t="s">
        <v>683</v>
      </c>
      <c r="O431" s="72" t="s">
        <v>683</v>
      </c>
      <c r="P431" s="52" t="s">
        <v>683</v>
      </c>
      <c r="Q431" s="72" t="s">
        <v>683</v>
      </c>
      <c r="R431" s="52" t="s">
        <v>683</v>
      </c>
      <c r="S431" s="72" t="s">
        <v>683</v>
      </c>
      <c r="T431" s="52" t="s">
        <v>683</v>
      </c>
      <c r="U431" s="1" t="s">
        <v>683</v>
      </c>
      <c r="V431" s="42" t="s">
        <v>683</v>
      </c>
      <c r="W431" s="1" t="s">
        <v>683</v>
      </c>
      <c r="X431" s="28"/>
      <c r="Y431" s="28"/>
    </row>
    <row r="432" spans="1:25" s="29" customFormat="1" ht="11.25" x14ac:dyDescent="0.2">
      <c r="A432" s="95" t="s">
        <v>30</v>
      </c>
      <c r="B432" s="95"/>
      <c r="C432" s="101" t="s">
        <v>640</v>
      </c>
      <c r="D432" s="101"/>
      <c r="E432" s="101"/>
      <c r="F432" s="101"/>
      <c r="G432" s="101"/>
      <c r="H432" s="43" t="s">
        <v>2</v>
      </c>
      <c r="I432" s="42" t="s">
        <v>683</v>
      </c>
      <c r="J432" s="42" t="s">
        <v>683</v>
      </c>
      <c r="K432" s="42" t="s">
        <v>683</v>
      </c>
      <c r="L432" s="42" t="s">
        <v>683</v>
      </c>
      <c r="M432" s="72" t="s">
        <v>683</v>
      </c>
      <c r="N432" s="42" t="s">
        <v>683</v>
      </c>
      <c r="O432" s="72" t="s">
        <v>683</v>
      </c>
      <c r="P432" s="52" t="s">
        <v>683</v>
      </c>
      <c r="Q432" s="72" t="s">
        <v>683</v>
      </c>
      <c r="R432" s="52" t="s">
        <v>683</v>
      </c>
      <c r="S432" s="72" t="s">
        <v>683</v>
      </c>
      <c r="T432" s="52" t="s">
        <v>683</v>
      </c>
      <c r="U432" s="1" t="s">
        <v>683</v>
      </c>
      <c r="V432" s="42" t="s">
        <v>683</v>
      </c>
      <c r="W432" s="1" t="s">
        <v>683</v>
      </c>
      <c r="X432" s="28"/>
      <c r="Y432" s="28"/>
    </row>
    <row r="433" spans="1:25" s="29" customFormat="1" ht="11.25" x14ac:dyDescent="0.2">
      <c r="A433" s="95" t="s">
        <v>59</v>
      </c>
      <c r="B433" s="95"/>
      <c r="C433" s="102" t="s">
        <v>290</v>
      </c>
      <c r="D433" s="102"/>
      <c r="E433" s="102"/>
      <c r="F433" s="102"/>
      <c r="G433" s="102"/>
      <c r="H433" s="43" t="s">
        <v>2</v>
      </c>
      <c r="I433" s="42" t="s">
        <v>683</v>
      </c>
      <c r="J433" s="42" t="s">
        <v>683</v>
      </c>
      <c r="K433" s="42" t="s">
        <v>683</v>
      </c>
      <c r="L433" s="42" t="s">
        <v>683</v>
      </c>
      <c r="M433" s="72" t="s">
        <v>683</v>
      </c>
      <c r="N433" s="42" t="s">
        <v>683</v>
      </c>
      <c r="O433" s="72" t="s">
        <v>683</v>
      </c>
      <c r="P433" s="52" t="s">
        <v>683</v>
      </c>
      <c r="Q433" s="72" t="s">
        <v>683</v>
      </c>
      <c r="R433" s="52" t="s">
        <v>683</v>
      </c>
      <c r="S433" s="72" t="s">
        <v>683</v>
      </c>
      <c r="T433" s="52" t="s">
        <v>683</v>
      </c>
      <c r="U433" s="1" t="s">
        <v>683</v>
      </c>
      <c r="V433" s="42" t="s">
        <v>683</v>
      </c>
      <c r="W433" s="1" t="s">
        <v>683</v>
      </c>
      <c r="X433" s="28"/>
      <c r="Y433" s="28"/>
    </row>
    <row r="434" spans="1:25" s="29" customFormat="1" ht="21.75" customHeight="1" x14ac:dyDescent="0.2">
      <c r="A434" s="95" t="s">
        <v>634</v>
      </c>
      <c r="B434" s="95"/>
      <c r="C434" s="109" t="s">
        <v>641</v>
      </c>
      <c r="D434" s="109"/>
      <c r="E434" s="109"/>
      <c r="F434" s="109"/>
      <c r="G434" s="109"/>
      <c r="H434" s="43" t="s">
        <v>2</v>
      </c>
      <c r="I434" s="42" t="s">
        <v>683</v>
      </c>
      <c r="J434" s="42" t="s">
        <v>683</v>
      </c>
      <c r="K434" s="42" t="s">
        <v>683</v>
      </c>
      <c r="L434" s="42" t="s">
        <v>683</v>
      </c>
      <c r="M434" s="72" t="s">
        <v>683</v>
      </c>
      <c r="N434" s="42" t="s">
        <v>683</v>
      </c>
      <c r="O434" s="72" t="s">
        <v>683</v>
      </c>
      <c r="P434" s="52" t="s">
        <v>683</v>
      </c>
      <c r="Q434" s="72" t="s">
        <v>683</v>
      </c>
      <c r="R434" s="52" t="s">
        <v>683</v>
      </c>
      <c r="S434" s="72" t="s">
        <v>683</v>
      </c>
      <c r="T434" s="52" t="s">
        <v>683</v>
      </c>
      <c r="U434" s="1" t="s">
        <v>683</v>
      </c>
      <c r="V434" s="42" t="s">
        <v>683</v>
      </c>
      <c r="W434" s="1" t="s">
        <v>683</v>
      </c>
      <c r="X434" s="28"/>
      <c r="Y434" s="28"/>
    </row>
    <row r="435" spans="1:25" s="29" customFormat="1" ht="11.25" x14ac:dyDescent="0.2">
      <c r="A435" s="95" t="s">
        <v>60</v>
      </c>
      <c r="B435" s="95"/>
      <c r="C435" s="102" t="s">
        <v>291</v>
      </c>
      <c r="D435" s="102"/>
      <c r="E435" s="102"/>
      <c r="F435" s="102"/>
      <c r="G435" s="102"/>
      <c r="H435" s="43" t="s">
        <v>2</v>
      </c>
      <c r="I435" s="42" t="s">
        <v>683</v>
      </c>
      <c r="J435" s="42" t="s">
        <v>683</v>
      </c>
      <c r="K435" s="42" t="s">
        <v>683</v>
      </c>
      <c r="L435" s="42" t="s">
        <v>683</v>
      </c>
      <c r="M435" s="72" t="s">
        <v>683</v>
      </c>
      <c r="N435" s="42" t="s">
        <v>683</v>
      </c>
      <c r="O435" s="72" t="s">
        <v>683</v>
      </c>
      <c r="P435" s="52" t="s">
        <v>683</v>
      </c>
      <c r="Q435" s="72" t="s">
        <v>683</v>
      </c>
      <c r="R435" s="52" t="s">
        <v>683</v>
      </c>
      <c r="S435" s="72" t="s">
        <v>683</v>
      </c>
      <c r="T435" s="52" t="s">
        <v>683</v>
      </c>
      <c r="U435" s="1" t="s">
        <v>683</v>
      </c>
      <c r="V435" s="42" t="s">
        <v>683</v>
      </c>
      <c r="W435" s="1" t="s">
        <v>683</v>
      </c>
      <c r="X435" s="28"/>
      <c r="Y435" s="28"/>
    </row>
    <row r="436" spans="1:25" s="29" customFormat="1" ht="21.75" customHeight="1" x14ac:dyDescent="0.2">
      <c r="A436" s="95" t="s">
        <v>635</v>
      </c>
      <c r="B436" s="95"/>
      <c r="C436" s="109" t="s">
        <v>642</v>
      </c>
      <c r="D436" s="109"/>
      <c r="E436" s="109"/>
      <c r="F436" s="109"/>
      <c r="G436" s="109"/>
      <c r="H436" s="43" t="s">
        <v>2</v>
      </c>
      <c r="I436" s="42" t="s">
        <v>683</v>
      </c>
      <c r="J436" s="42" t="s">
        <v>683</v>
      </c>
      <c r="K436" s="42" t="s">
        <v>683</v>
      </c>
      <c r="L436" s="42" t="s">
        <v>683</v>
      </c>
      <c r="M436" s="72" t="s">
        <v>683</v>
      </c>
      <c r="N436" s="42" t="s">
        <v>683</v>
      </c>
      <c r="O436" s="72" t="s">
        <v>683</v>
      </c>
      <c r="P436" s="52" t="s">
        <v>683</v>
      </c>
      <c r="Q436" s="72" t="s">
        <v>683</v>
      </c>
      <c r="R436" s="52" t="s">
        <v>683</v>
      </c>
      <c r="S436" s="72" t="s">
        <v>683</v>
      </c>
      <c r="T436" s="52" t="s">
        <v>683</v>
      </c>
      <c r="U436" s="1" t="s">
        <v>683</v>
      </c>
      <c r="V436" s="42" t="s">
        <v>683</v>
      </c>
      <c r="W436" s="1" t="s">
        <v>683</v>
      </c>
      <c r="X436" s="28"/>
      <c r="Y436" s="28"/>
    </row>
    <row r="437" spans="1:25" s="29" customFormat="1" ht="11.25" x14ac:dyDescent="0.2">
      <c r="A437" s="95" t="s">
        <v>31</v>
      </c>
      <c r="B437" s="95"/>
      <c r="C437" s="101" t="s">
        <v>643</v>
      </c>
      <c r="D437" s="101"/>
      <c r="E437" s="101"/>
      <c r="F437" s="101"/>
      <c r="G437" s="101"/>
      <c r="H437" s="43" t="s">
        <v>2</v>
      </c>
      <c r="I437" s="42" t="s">
        <v>683</v>
      </c>
      <c r="J437" s="42" t="s">
        <v>683</v>
      </c>
      <c r="K437" s="42" t="s">
        <v>683</v>
      </c>
      <c r="L437" s="42" t="s">
        <v>683</v>
      </c>
      <c r="M437" s="72" t="s">
        <v>683</v>
      </c>
      <c r="N437" s="42" t="s">
        <v>683</v>
      </c>
      <c r="O437" s="72" t="s">
        <v>683</v>
      </c>
      <c r="P437" s="52" t="s">
        <v>683</v>
      </c>
      <c r="Q437" s="72" t="s">
        <v>683</v>
      </c>
      <c r="R437" s="52" t="s">
        <v>683</v>
      </c>
      <c r="S437" s="72" t="s">
        <v>683</v>
      </c>
      <c r="T437" s="52" t="s">
        <v>683</v>
      </c>
      <c r="U437" s="1" t="s">
        <v>683</v>
      </c>
      <c r="V437" s="42" t="s">
        <v>683</v>
      </c>
      <c r="W437" s="1" t="s">
        <v>683</v>
      </c>
      <c r="X437" s="28"/>
      <c r="Y437" s="28"/>
    </row>
    <row r="438" spans="1:25" s="29" customFormat="1" ht="12.75" customHeight="1" x14ac:dyDescent="0.2">
      <c r="A438" s="95" t="s">
        <v>32</v>
      </c>
      <c r="B438" s="95"/>
      <c r="C438" s="101" t="s">
        <v>644</v>
      </c>
      <c r="D438" s="101"/>
      <c r="E438" s="101"/>
      <c r="F438" s="101"/>
      <c r="G438" s="101"/>
      <c r="H438" s="43" t="s">
        <v>2</v>
      </c>
      <c r="I438" s="42" t="s">
        <v>683</v>
      </c>
      <c r="J438" s="42" t="s">
        <v>683</v>
      </c>
      <c r="K438" s="42" t="s">
        <v>683</v>
      </c>
      <c r="L438" s="42" t="s">
        <v>683</v>
      </c>
      <c r="M438" s="72" t="s">
        <v>683</v>
      </c>
      <c r="N438" s="42" t="s">
        <v>683</v>
      </c>
      <c r="O438" s="72" t="s">
        <v>683</v>
      </c>
      <c r="P438" s="52" t="s">
        <v>683</v>
      </c>
      <c r="Q438" s="72" t="s">
        <v>683</v>
      </c>
      <c r="R438" s="52" t="s">
        <v>683</v>
      </c>
      <c r="S438" s="72" t="s">
        <v>683</v>
      </c>
      <c r="T438" s="52" t="s">
        <v>683</v>
      </c>
      <c r="U438" s="1" t="s">
        <v>683</v>
      </c>
      <c r="V438" s="42" t="s">
        <v>683</v>
      </c>
      <c r="W438" s="1" t="s">
        <v>683</v>
      </c>
      <c r="X438" s="28"/>
      <c r="Y438" s="28"/>
    </row>
    <row r="439" spans="1:25" s="29" customFormat="1" ht="9.75" customHeight="1" x14ac:dyDescent="0.2">
      <c r="A439" s="95" t="s">
        <v>107</v>
      </c>
      <c r="B439" s="95"/>
      <c r="C439" s="111" t="s">
        <v>103</v>
      </c>
      <c r="D439" s="111"/>
      <c r="E439" s="111"/>
      <c r="F439" s="111"/>
      <c r="G439" s="111"/>
      <c r="H439" s="43" t="s">
        <v>469</v>
      </c>
      <c r="I439" s="42" t="s">
        <v>683</v>
      </c>
      <c r="J439" s="42" t="s">
        <v>683</v>
      </c>
      <c r="K439" s="42" t="s">
        <v>683</v>
      </c>
      <c r="L439" s="42" t="s">
        <v>683</v>
      </c>
      <c r="M439" s="72" t="s">
        <v>683</v>
      </c>
      <c r="N439" s="42" t="s">
        <v>683</v>
      </c>
      <c r="O439" s="72" t="s">
        <v>683</v>
      </c>
      <c r="P439" s="42" t="s">
        <v>683</v>
      </c>
      <c r="Q439" s="72" t="s">
        <v>683</v>
      </c>
      <c r="R439" s="54" t="s">
        <v>683</v>
      </c>
      <c r="S439" s="72" t="s">
        <v>683</v>
      </c>
      <c r="T439" s="54" t="s">
        <v>683</v>
      </c>
      <c r="U439" s="1" t="s">
        <v>683</v>
      </c>
      <c r="V439" s="42" t="s">
        <v>683</v>
      </c>
      <c r="W439" s="1" t="s">
        <v>683</v>
      </c>
      <c r="X439" s="28"/>
      <c r="Y439" s="28"/>
    </row>
    <row r="440" spans="1:25" s="29" customFormat="1" ht="33.75" customHeight="1" x14ac:dyDescent="0.2">
      <c r="A440" s="95" t="s">
        <v>109</v>
      </c>
      <c r="B440" s="95"/>
      <c r="C440" s="101" t="s">
        <v>648</v>
      </c>
      <c r="D440" s="101"/>
      <c r="E440" s="101"/>
      <c r="F440" s="101"/>
      <c r="G440" s="101"/>
      <c r="H440" s="43" t="s">
        <v>2</v>
      </c>
      <c r="I440" s="42" t="s">
        <v>683</v>
      </c>
      <c r="J440" s="42" t="s">
        <v>683</v>
      </c>
      <c r="K440" s="42">
        <v>82.25</v>
      </c>
      <c r="L440" s="42">
        <v>119</v>
      </c>
      <c r="M440" s="72" t="s">
        <v>683</v>
      </c>
      <c r="N440" s="42">
        <v>152.44</v>
      </c>
      <c r="O440" s="72" t="s">
        <v>683</v>
      </c>
      <c r="P440" s="42">
        <v>178.26</v>
      </c>
      <c r="Q440" s="72" t="s">
        <v>683</v>
      </c>
      <c r="R440" s="42">
        <v>167.94</v>
      </c>
      <c r="S440" s="72" t="s">
        <v>683</v>
      </c>
      <c r="T440" s="42">
        <v>182.07</v>
      </c>
      <c r="U440" s="1" t="s">
        <v>683</v>
      </c>
      <c r="V440" s="42">
        <f>L440+N440+P440+R440+T440</f>
        <v>799.71</v>
      </c>
      <c r="W440" s="1" t="s">
        <v>683</v>
      </c>
      <c r="X440" s="28"/>
      <c r="Y440" s="28"/>
    </row>
    <row r="441" spans="1:25" s="29" customFormat="1" ht="11.25" x14ac:dyDescent="0.2">
      <c r="A441" s="95" t="s">
        <v>110</v>
      </c>
      <c r="B441" s="95"/>
      <c r="C441" s="102" t="s">
        <v>649</v>
      </c>
      <c r="D441" s="102"/>
      <c r="E441" s="102"/>
      <c r="F441" s="102"/>
      <c r="G441" s="102"/>
      <c r="H441" s="43" t="s">
        <v>2</v>
      </c>
      <c r="I441" s="42" t="s">
        <v>683</v>
      </c>
      <c r="J441" s="42" t="s">
        <v>683</v>
      </c>
      <c r="K441" s="42" t="s">
        <v>683</v>
      </c>
      <c r="L441" s="42">
        <v>12.05</v>
      </c>
      <c r="M441" s="72" t="s">
        <v>683</v>
      </c>
      <c r="N441" s="42">
        <v>36.31</v>
      </c>
      <c r="O441" s="72" t="s">
        <v>683</v>
      </c>
      <c r="P441" s="42">
        <v>37.69</v>
      </c>
      <c r="Q441" s="72" t="s">
        <v>683</v>
      </c>
      <c r="R441" s="42">
        <v>39.119999999999997</v>
      </c>
      <c r="S441" s="72" t="s">
        <v>683</v>
      </c>
      <c r="T441" s="42">
        <v>39.119999999999997</v>
      </c>
      <c r="U441" s="1" t="s">
        <v>683</v>
      </c>
      <c r="V441" s="74">
        <f t="shared" ref="V441:V446" si="61">L441+N441+P441+R441+T441</f>
        <v>164.29</v>
      </c>
      <c r="W441" s="1" t="s">
        <v>683</v>
      </c>
      <c r="X441" s="28"/>
      <c r="Y441" s="28"/>
    </row>
    <row r="442" spans="1:25" s="29" customFormat="1" ht="30.75" customHeight="1" x14ac:dyDescent="0.2">
      <c r="A442" s="95" t="s">
        <v>111</v>
      </c>
      <c r="B442" s="95"/>
      <c r="C442" s="102" t="s">
        <v>668</v>
      </c>
      <c r="D442" s="102"/>
      <c r="E442" s="102"/>
      <c r="F442" s="102"/>
      <c r="G442" s="102"/>
      <c r="H442" s="43" t="s">
        <v>2</v>
      </c>
      <c r="I442" s="42" t="s">
        <v>683</v>
      </c>
      <c r="J442" s="42" t="s">
        <v>683</v>
      </c>
      <c r="K442" s="42">
        <v>63.35</v>
      </c>
      <c r="L442" s="42">
        <v>106.94</v>
      </c>
      <c r="M442" s="72" t="s">
        <v>683</v>
      </c>
      <c r="N442" s="42">
        <v>116.13</v>
      </c>
      <c r="O442" s="72" t="s">
        <v>683</v>
      </c>
      <c r="P442" s="42">
        <v>140.57</v>
      </c>
      <c r="Q442" s="72" t="s">
        <v>683</v>
      </c>
      <c r="R442" s="42">
        <v>128.82</v>
      </c>
      <c r="S442" s="72" t="s">
        <v>683</v>
      </c>
      <c r="T442" s="42">
        <v>142.96</v>
      </c>
      <c r="U442" s="1" t="s">
        <v>683</v>
      </c>
      <c r="V442" s="74">
        <f t="shared" si="61"/>
        <v>635.41999999999996</v>
      </c>
      <c r="W442" s="1" t="s">
        <v>683</v>
      </c>
      <c r="X442" s="28"/>
      <c r="Y442" s="28"/>
    </row>
    <row r="443" spans="1:25" s="29" customFormat="1" ht="11.25" x14ac:dyDescent="0.2">
      <c r="A443" s="95" t="s">
        <v>112</v>
      </c>
      <c r="B443" s="95"/>
      <c r="C443" s="102" t="s">
        <v>650</v>
      </c>
      <c r="D443" s="102"/>
      <c r="E443" s="102"/>
      <c r="F443" s="102"/>
      <c r="G443" s="102"/>
      <c r="H443" s="43" t="s">
        <v>2</v>
      </c>
      <c r="I443" s="42" t="s">
        <v>683</v>
      </c>
      <c r="J443" s="42" t="s">
        <v>683</v>
      </c>
      <c r="K443" s="42">
        <v>18.899999999999999</v>
      </c>
      <c r="L443" s="42" t="s">
        <v>683</v>
      </c>
      <c r="M443" s="72" t="s">
        <v>683</v>
      </c>
      <c r="N443" s="42" t="s">
        <v>683</v>
      </c>
      <c r="O443" s="72" t="s">
        <v>683</v>
      </c>
      <c r="P443" s="42" t="s">
        <v>683</v>
      </c>
      <c r="Q443" s="72" t="s">
        <v>683</v>
      </c>
      <c r="R443" s="42" t="s">
        <v>683</v>
      </c>
      <c r="S443" s="72" t="s">
        <v>683</v>
      </c>
      <c r="T443" s="42" t="s">
        <v>683</v>
      </c>
      <c r="U443" s="1" t="s">
        <v>683</v>
      </c>
      <c r="V443" s="74" t="s">
        <v>469</v>
      </c>
      <c r="W443" s="1" t="s">
        <v>683</v>
      </c>
      <c r="X443" s="28"/>
      <c r="Y443" s="28"/>
    </row>
    <row r="444" spans="1:25" s="29" customFormat="1" ht="33.75" customHeight="1" x14ac:dyDescent="0.2">
      <c r="A444" s="89" t="s">
        <v>113</v>
      </c>
      <c r="B444" s="89"/>
      <c r="C444" s="91" t="s">
        <v>651</v>
      </c>
      <c r="D444" s="91"/>
      <c r="E444" s="91"/>
      <c r="F444" s="91"/>
      <c r="G444" s="91"/>
      <c r="H444" s="11" t="s">
        <v>469</v>
      </c>
      <c r="I444" s="1">
        <f>SUM(I445:I447)</f>
        <v>412.22546</v>
      </c>
      <c r="J444" s="1">
        <f>SUM(J445:J447)</f>
        <v>410.69799999999998</v>
      </c>
      <c r="K444" s="1">
        <f>SUM(K445:K447)</f>
        <v>465.81599999999997</v>
      </c>
      <c r="L444" s="1">
        <f t="shared" ref="L444:T444" si="62">SUM(L445:L447)</f>
        <v>396.89949999999999</v>
      </c>
      <c r="M444" s="72" t="s">
        <v>683</v>
      </c>
      <c r="N444" s="1">
        <f t="shared" si="62"/>
        <v>424.80888000000004</v>
      </c>
      <c r="O444" s="72" t="s">
        <v>683</v>
      </c>
      <c r="P444" s="1">
        <f t="shared" si="62"/>
        <v>449.44191999999998</v>
      </c>
      <c r="Q444" s="72" t="s">
        <v>683</v>
      </c>
      <c r="R444" s="1">
        <f t="shared" si="62"/>
        <v>488.80270999999999</v>
      </c>
      <c r="S444" s="72" t="s">
        <v>683</v>
      </c>
      <c r="T444" s="1">
        <f t="shared" si="62"/>
        <v>529.07492999999999</v>
      </c>
      <c r="U444" s="1" t="s">
        <v>683</v>
      </c>
      <c r="V444" s="74">
        <f t="shared" si="61"/>
        <v>2289.0279399999999</v>
      </c>
      <c r="W444" s="1" t="s">
        <v>683</v>
      </c>
      <c r="X444" s="28"/>
      <c r="Y444" s="28"/>
    </row>
    <row r="445" spans="1:25" s="29" customFormat="1" ht="24" customHeight="1" x14ac:dyDescent="0.2">
      <c r="A445" s="89" t="s">
        <v>645</v>
      </c>
      <c r="B445" s="89"/>
      <c r="C445" s="97" t="s">
        <v>652</v>
      </c>
      <c r="D445" s="97"/>
      <c r="E445" s="97"/>
      <c r="F445" s="97"/>
      <c r="G445" s="97"/>
      <c r="H445" s="11" t="s">
        <v>2</v>
      </c>
      <c r="I445" s="1">
        <v>162.215</v>
      </c>
      <c r="J445" s="1">
        <v>170.52799999999999</v>
      </c>
      <c r="K445" s="1">
        <v>177.87299999999999</v>
      </c>
      <c r="L445" s="1">
        <v>95.96087</v>
      </c>
      <c r="M445" s="1" t="s">
        <v>683</v>
      </c>
      <c r="N445" s="46">
        <v>103.89181000000001</v>
      </c>
      <c r="O445" s="1" t="s">
        <v>683</v>
      </c>
      <c r="P445" s="1">
        <v>111.3271</v>
      </c>
      <c r="Q445" s="1" t="s">
        <v>683</v>
      </c>
      <c r="R445" s="1">
        <v>121.96767</v>
      </c>
      <c r="S445" s="1" t="s">
        <v>683</v>
      </c>
      <c r="T445" s="1">
        <v>133.03749999999999</v>
      </c>
      <c r="U445" s="1" t="s">
        <v>683</v>
      </c>
      <c r="V445" s="74">
        <f t="shared" si="61"/>
        <v>566.18495000000007</v>
      </c>
      <c r="W445" s="1" t="s">
        <v>683</v>
      </c>
      <c r="X445" s="28"/>
      <c r="Y445" s="28"/>
    </row>
    <row r="446" spans="1:25" s="29" customFormat="1" ht="24" customHeight="1" x14ac:dyDescent="0.2">
      <c r="A446" s="89" t="s">
        <v>646</v>
      </c>
      <c r="B446" s="89"/>
      <c r="C446" s="97" t="s">
        <v>653</v>
      </c>
      <c r="D446" s="97"/>
      <c r="E446" s="97"/>
      <c r="F446" s="97"/>
      <c r="G446" s="97"/>
      <c r="H446" s="11" t="s">
        <v>2</v>
      </c>
      <c r="I446" s="1">
        <v>250.01045999999999</v>
      </c>
      <c r="J446" s="1">
        <v>240.17</v>
      </c>
      <c r="K446" s="1">
        <v>287.94299999999998</v>
      </c>
      <c r="L446" s="1">
        <v>300.93862999999999</v>
      </c>
      <c r="M446" s="1" t="s">
        <v>683</v>
      </c>
      <c r="N446" s="46">
        <v>320.91707000000002</v>
      </c>
      <c r="O446" s="1" t="s">
        <v>683</v>
      </c>
      <c r="P446" s="1">
        <v>338.11482000000001</v>
      </c>
      <c r="Q446" s="1" t="s">
        <v>683</v>
      </c>
      <c r="R446" s="1">
        <v>366.83503999999999</v>
      </c>
      <c r="S446" s="1" t="s">
        <v>683</v>
      </c>
      <c r="T446" s="1">
        <v>396.03742999999997</v>
      </c>
      <c r="U446" s="1" t="s">
        <v>683</v>
      </c>
      <c r="V446" s="74">
        <f t="shared" si="61"/>
        <v>1722.8429900000001</v>
      </c>
      <c r="W446" s="1" t="s">
        <v>683</v>
      </c>
      <c r="X446" s="28"/>
      <c r="Y446" s="28"/>
    </row>
    <row r="447" spans="1:25" s="29" customFormat="1" ht="11.25" customHeight="1" x14ac:dyDescent="0.2">
      <c r="A447" s="89" t="s">
        <v>647</v>
      </c>
      <c r="B447" s="89"/>
      <c r="C447" s="97" t="s">
        <v>654</v>
      </c>
      <c r="D447" s="97"/>
      <c r="E447" s="97"/>
      <c r="F447" s="97"/>
      <c r="G447" s="97"/>
      <c r="H447" s="44" t="s">
        <v>2</v>
      </c>
      <c r="I447" s="55" t="s">
        <v>469</v>
      </c>
      <c r="J447" s="1" t="s">
        <v>683</v>
      </c>
      <c r="K447" s="1" t="s">
        <v>683</v>
      </c>
      <c r="L447" s="1" t="s">
        <v>683</v>
      </c>
      <c r="M447" s="1" t="s">
        <v>683</v>
      </c>
      <c r="N447" s="1" t="s">
        <v>683</v>
      </c>
      <c r="O447" s="1" t="s">
        <v>683</v>
      </c>
      <c r="P447" s="1" t="s">
        <v>683</v>
      </c>
      <c r="Q447" s="1" t="s">
        <v>683</v>
      </c>
      <c r="R447" s="1" t="s">
        <v>683</v>
      </c>
      <c r="S447" s="1" t="s">
        <v>683</v>
      </c>
      <c r="T447" s="1" t="s">
        <v>683</v>
      </c>
      <c r="U447" s="1" t="s">
        <v>683</v>
      </c>
      <c r="V447" s="72" t="s">
        <v>683</v>
      </c>
      <c r="W447" s="1" t="s">
        <v>683</v>
      </c>
      <c r="X447" s="28"/>
      <c r="Y447" s="28"/>
    </row>
    <row r="448" spans="1:25" s="8" customFormat="1" ht="12" customHeight="1" x14ac:dyDescent="0.15">
      <c r="A448" s="47"/>
      <c r="B448" s="47"/>
      <c r="C448" s="47"/>
    </row>
    <row r="449" spans="1:26" s="9" customFormat="1" ht="9.75" x14ac:dyDescent="0.2">
      <c r="A449" s="38" t="s">
        <v>669</v>
      </c>
    </row>
    <row r="450" spans="1:26" s="9" customFormat="1" ht="9" customHeight="1" x14ac:dyDescent="0.15">
      <c r="A450" s="38" t="s">
        <v>670</v>
      </c>
    </row>
    <row r="451" spans="1:26" s="9" customFormat="1" ht="9" customHeight="1" x14ac:dyDescent="0.15">
      <c r="A451" s="38" t="s">
        <v>671</v>
      </c>
    </row>
    <row r="452" spans="1:26" s="9" customFormat="1" ht="9" customHeight="1" x14ac:dyDescent="0.15">
      <c r="A452" s="38" t="s">
        <v>672</v>
      </c>
    </row>
    <row r="453" spans="1:26" s="9" customFormat="1" ht="9" customHeight="1" x14ac:dyDescent="0.15">
      <c r="A453" s="38" t="s">
        <v>673</v>
      </c>
    </row>
    <row r="454" spans="1:26" s="9" customFormat="1" ht="9" customHeight="1" x14ac:dyDescent="0.15">
      <c r="A454" s="38" t="s">
        <v>674</v>
      </c>
    </row>
    <row r="455" spans="1:26" s="9" customFormat="1" ht="8.25" x14ac:dyDescent="0.15">
      <c r="A455" s="38" t="s">
        <v>675</v>
      </c>
    </row>
    <row r="456" spans="1:26" s="9" customFormat="1" ht="8.25" x14ac:dyDescent="0.15">
      <c r="A456" s="38" t="s">
        <v>676</v>
      </c>
    </row>
    <row r="457" spans="1:26" s="9" customFormat="1" ht="8.25" x14ac:dyDescent="0.15">
      <c r="A457" s="38" t="s">
        <v>677</v>
      </c>
    </row>
    <row r="458" spans="1:26" ht="8.25" x14ac:dyDescent="0.15">
      <c r="T458" s="7"/>
      <c r="U458" s="39"/>
      <c r="Z458" s="17"/>
    </row>
    <row r="459" spans="1:26" ht="8.25" x14ac:dyDescent="0.15">
      <c r="T459" s="7"/>
      <c r="Z459" s="17"/>
    </row>
  </sheetData>
  <customSheetViews>
    <customSheetView guid="{C994B13D-2C2C-4397-983F-FEAE28FF4272}" scale="90" fitToPage="1" printArea="1" hiddenRows="1" topLeftCell="A16">
      <pane xSplit="8" ySplit="4" topLeftCell="I123" activePane="bottomRight" state="frozen"/>
      <selection pane="bottomRight" activeCell="U141" sqref="U141"/>
      <pageMargins left="0.39370078740157483" right="0.31496062992125984" top="0.39370078740157483" bottom="0.31496062992125984" header="0.19685039370078741" footer="0.19685039370078741"/>
      <pageSetup paperSize="8" scale="85" fitToHeight="0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FB4EF8D-819A-4D07-A3F2-4B35F897745A}" scale="90" showPageBreaks="1" fitToPage="1" printArea="1" hiddenRows="1" topLeftCell="A16">
      <pane xSplit="8" ySplit="4" topLeftCell="I326" activePane="bottomRight" state="frozen"/>
      <selection pane="bottomRight" activeCell="J351" sqref="J351"/>
      <pageMargins left="0.39370078740157483" right="0.31496062992125984" top="0.39370078740157483" bottom="0.31496062992125984" header="0.19685039370078741" footer="0.19685039370078741"/>
      <pageSetup paperSize="8" scale="81" fitToHeight="0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A3C7736-AEEF-46F7-A04F-D5DE8AACB2D1}" scale="90" showPageBreaks="1" fitToPage="1" printArea="1" hiddenRows="1">
      <selection activeCell="K5" sqref="K5:L5"/>
      <pageMargins left="0.39370078740157483" right="0.31496062992125984" top="0.39370078740157483" bottom="0.31496062992125984" header="0.19685039370078741" footer="0.19685039370078741"/>
      <pageSetup paperSize="8" scale="81" fitToHeight="0" orientation="landscape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83">
    <mergeCell ref="C438:G438"/>
    <mergeCell ref="T16:U16"/>
    <mergeCell ref="T366:U366"/>
    <mergeCell ref="A19:W19"/>
    <mergeCell ref="H16:H17"/>
    <mergeCell ref="L16:M16"/>
    <mergeCell ref="C16:G17"/>
    <mergeCell ref="A16:B17"/>
    <mergeCell ref="A431:B431"/>
    <mergeCell ref="A436:B436"/>
    <mergeCell ref="C436:G436"/>
    <mergeCell ref="C434:G434"/>
    <mergeCell ref="A435:B435"/>
    <mergeCell ref="C435:G435"/>
    <mergeCell ref="C431:G431"/>
    <mergeCell ref="A432:B432"/>
    <mergeCell ref="C432:G432"/>
    <mergeCell ref="A426:B426"/>
    <mergeCell ref="C426:G426"/>
    <mergeCell ref="A424:B424"/>
    <mergeCell ref="A418:B418"/>
    <mergeCell ref="C430:G430"/>
    <mergeCell ref="A430:B430"/>
    <mergeCell ref="C424:G424"/>
    <mergeCell ref="A439:B439"/>
    <mergeCell ref="A437:B437"/>
    <mergeCell ref="C437:G437"/>
    <mergeCell ref="A433:B433"/>
    <mergeCell ref="C433:G433"/>
    <mergeCell ref="A434:B434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3:B443"/>
    <mergeCell ref="C443:G443"/>
    <mergeCell ref="A440:B440"/>
    <mergeCell ref="C440:G440"/>
    <mergeCell ref="C439:G439"/>
    <mergeCell ref="A441:B441"/>
    <mergeCell ref="C441:G441"/>
    <mergeCell ref="A442:B442"/>
    <mergeCell ref="C442:G442"/>
    <mergeCell ref="A438:B438"/>
    <mergeCell ref="A423:B423"/>
    <mergeCell ref="C423:G423"/>
    <mergeCell ref="A425:B425"/>
    <mergeCell ref="C425:G425"/>
    <mergeCell ref="C421:G421"/>
    <mergeCell ref="A429:B429"/>
    <mergeCell ref="C429:G429"/>
    <mergeCell ref="A427:B427"/>
    <mergeCell ref="C427:G427"/>
    <mergeCell ref="A428:B428"/>
    <mergeCell ref="C428:G428"/>
    <mergeCell ref="A421:B421"/>
    <mergeCell ref="C415:G415"/>
    <mergeCell ref="A416:B416"/>
    <mergeCell ref="C416:G416"/>
    <mergeCell ref="A417:B417"/>
    <mergeCell ref="C417:G417"/>
    <mergeCell ref="A422:B422"/>
    <mergeCell ref="A415:B415"/>
    <mergeCell ref="A410:B410"/>
    <mergeCell ref="C410:G410"/>
    <mergeCell ref="A411:B411"/>
    <mergeCell ref="C411:G411"/>
    <mergeCell ref="A412:B412"/>
    <mergeCell ref="C412:G412"/>
    <mergeCell ref="A413:B413"/>
    <mergeCell ref="C413:G413"/>
    <mergeCell ref="A414:B414"/>
    <mergeCell ref="C414:G414"/>
    <mergeCell ref="C418:G418"/>
    <mergeCell ref="A419:B419"/>
    <mergeCell ref="C419:G419"/>
    <mergeCell ref="A420:B420"/>
    <mergeCell ref="C420:G420"/>
    <mergeCell ref="C422:G422"/>
    <mergeCell ref="A408:B408"/>
    <mergeCell ref="C408:G408"/>
    <mergeCell ref="A405:B405"/>
    <mergeCell ref="C405:G405"/>
    <mergeCell ref="A406:B406"/>
    <mergeCell ref="C406:G406"/>
    <mergeCell ref="C407:G407"/>
    <mergeCell ref="A409:B409"/>
    <mergeCell ref="C409:G409"/>
    <mergeCell ref="A401:B401"/>
    <mergeCell ref="C401:G401"/>
    <mergeCell ref="A402:B402"/>
    <mergeCell ref="C402:G402"/>
    <mergeCell ref="A403:B403"/>
    <mergeCell ref="C403:G403"/>
    <mergeCell ref="A404:B404"/>
    <mergeCell ref="C404:G404"/>
    <mergeCell ref="A407:B407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400:G400"/>
    <mergeCell ref="C398:G398"/>
    <mergeCell ref="A390:B390"/>
    <mergeCell ref="C390:G390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5:B385"/>
    <mergeCell ref="C385:G385"/>
    <mergeCell ref="A386:B386"/>
    <mergeCell ref="C386:G386"/>
    <mergeCell ref="A387:B387"/>
    <mergeCell ref="C387:G387"/>
    <mergeCell ref="A388:B388"/>
    <mergeCell ref="C388:G388"/>
    <mergeCell ref="A389:B389"/>
    <mergeCell ref="C389:G389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235:B235"/>
    <mergeCell ref="A236:B236"/>
    <mergeCell ref="A238:B238"/>
    <mergeCell ref="A240:B240"/>
    <mergeCell ref="A237:B237"/>
    <mergeCell ref="A239:B239"/>
    <mergeCell ref="C353:G353"/>
    <mergeCell ref="C354:G354"/>
    <mergeCell ref="C355:G355"/>
    <mergeCell ref="C356:G356"/>
    <mergeCell ref="C357:G357"/>
    <mergeCell ref="C358:G358"/>
    <mergeCell ref="C359:G359"/>
    <mergeCell ref="C360:G360"/>
    <mergeCell ref="C361:G361"/>
    <mergeCell ref="C344:G344"/>
    <mergeCell ref="C345:G345"/>
    <mergeCell ref="C346:G346"/>
    <mergeCell ref="C347:G347"/>
    <mergeCell ref="C348:G348"/>
    <mergeCell ref="C349:G349"/>
    <mergeCell ref="C350:G350"/>
    <mergeCell ref="C351:G351"/>
    <mergeCell ref="C352:G352"/>
    <mergeCell ref="C335:G335"/>
    <mergeCell ref="C336:G336"/>
    <mergeCell ref="C337:G337"/>
    <mergeCell ref="C338:G338"/>
    <mergeCell ref="C339:G339"/>
    <mergeCell ref="C341:G341"/>
    <mergeCell ref="C342:G342"/>
    <mergeCell ref="C343:G343"/>
    <mergeCell ref="C340:G340"/>
    <mergeCell ref="C326:G326"/>
    <mergeCell ref="C327:G327"/>
    <mergeCell ref="C328:G328"/>
    <mergeCell ref="C329:G329"/>
    <mergeCell ref="C330:G330"/>
    <mergeCell ref="C331:G331"/>
    <mergeCell ref="C332:G332"/>
    <mergeCell ref="C333:G333"/>
    <mergeCell ref="C334:G334"/>
    <mergeCell ref="C319:G319"/>
    <mergeCell ref="C320:G320"/>
    <mergeCell ref="C321:G321"/>
    <mergeCell ref="A321:B321"/>
    <mergeCell ref="A320:B320"/>
    <mergeCell ref="C322:G322"/>
    <mergeCell ref="C323:G323"/>
    <mergeCell ref="C324:G324"/>
    <mergeCell ref="C325:G325"/>
    <mergeCell ref="A322:B322"/>
    <mergeCell ref="A323:B323"/>
    <mergeCell ref="A324:B324"/>
    <mergeCell ref="A325:B325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296:G296"/>
    <mergeCell ref="C279:G279"/>
    <mergeCell ref="C280:G280"/>
    <mergeCell ref="C281:G281"/>
    <mergeCell ref="C282:G282"/>
    <mergeCell ref="C283:G283"/>
    <mergeCell ref="C284:G284"/>
    <mergeCell ref="C285:G285"/>
    <mergeCell ref="C286:G286"/>
    <mergeCell ref="C287:G287"/>
    <mergeCell ref="C270:G270"/>
    <mergeCell ref="C271:G271"/>
    <mergeCell ref="C272:G272"/>
    <mergeCell ref="C273:G273"/>
    <mergeCell ref="C274:G274"/>
    <mergeCell ref="C275:G275"/>
    <mergeCell ref="C276:G276"/>
    <mergeCell ref="C277:G277"/>
    <mergeCell ref="C278:G278"/>
    <mergeCell ref="C261:G261"/>
    <mergeCell ref="C262:G262"/>
    <mergeCell ref="C263:G263"/>
    <mergeCell ref="C264:G264"/>
    <mergeCell ref="C265:G265"/>
    <mergeCell ref="C266:G266"/>
    <mergeCell ref="C267:G267"/>
    <mergeCell ref="C268:G268"/>
    <mergeCell ref="C269:G269"/>
    <mergeCell ref="C252:G252"/>
    <mergeCell ref="C253:G253"/>
    <mergeCell ref="C254:G254"/>
    <mergeCell ref="C255:G255"/>
    <mergeCell ref="C256:G256"/>
    <mergeCell ref="C257:G257"/>
    <mergeCell ref="C258:G258"/>
    <mergeCell ref="C259:G259"/>
    <mergeCell ref="C260:G260"/>
    <mergeCell ref="C243:G243"/>
    <mergeCell ref="C244:G244"/>
    <mergeCell ref="C245:G245"/>
    <mergeCell ref="C246:G246"/>
    <mergeCell ref="C247:G247"/>
    <mergeCell ref="C248:G248"/>
    <mergeCell ref="C249:G249"/>
    <mergeCell ref="C250:G250"/>
    <mergeCell ref="C251:G251"/>
    <mergeCell ref="C368:G368"/>
    <mergeCell ref="C370:G370"/>
    <mergeCell ref="C371:G371"/>
    <mergeCell ref="A375:B375"/>
    <mergeCell ref="H366:H367"/>
    <mergeCell ref="A376:B376"/>
    <mergeCell ref="A372:B372"/>
    <mergeCell ref="A373:B373"/>
    <mergeCell ref="A374:B374"/>
    <mergeCell ref="A368:B368"/>
    <mergeCell ref="A370:B370"/>
    <mergeCell ref="A371:B371"/>
    <mergeCell ref="C373:G373"/>
    <mergeCell ref="C374:G374"/>
    <mergeCell ref="C375:G375"/>
    <mergeCell ref="A366:B367"/>
    <mergeCell ref="A354:B354"/>
    <mergeCell ref="A355:B355"/>
    <mergeCell ref="A356:B356"/>
    <mergeCell ref="A357:B357"/>
    <mergeCell ref="A358:B358"/>
    <mergeCell ref="A359:B359"/>
    <mergeCell ref="A361:B361"/>
    <mergeCell ref="A362:B362"/>
    <mergeCell ref="A380:B380"/>
    <mergeCell ref="A369:G369"/>
    <mergeCell ref="C372:G372"/>
    <mergeCell ref="C362:G362"/>
    <mergeCell ref="C363:G363"/>
    <mergeCell ref="A364:B364"/>
    <mergeCell ref="C364:G364"/>
    <mergeCell ref="C366:G367"/>
    <mergeCell ref="A360:B360"/>
    <mergeCell ref="A363:B363"/>
    <mergeCell ref="A365:W365"/>
    <mergeCell ref="V366:W366"/>
    <mergeCell ref="A378:B378"/>
    <mergeCell ref="A379:B379"/>
    <mergeCell ref="C378:G378"/>
    <mergeCell ref="C379:G379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36:B336"/>
    <mergeCell ref="A337:B337"/>
    <mergeCell ref="A338:B338"/>
    <mergeCell ref="A339:B339"/>
    <mergeCell ref="A341:B341"/>
    <mergeCell ref="A342:B342"/>
    <mergeCell ref="A343:B343"/>
    <mergeCell ref="A340:B340"/>
    <mergeCell ref="A344:B344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26:B326"/>
    <mergeCell ref="A311:B311"/>
    <mergeCell ref="A312:B312"/>
    <mergeCell ref="A313:B313"/>
    <mergeCell ref="A314:B314"/>
    <mergeCell ref="A319:B319"/>
    <mergeCell ref="A318:B318"/>
    <mergeCell ref="A316:B316"/>
    <mergeCell ref="A317:B317"/>
    <mergeCell ref="C316:G316"/>
    <mergeCell ref="C317:G317"/>
    <mergeCell ref="C318:G318"/>
    <mergeCell ref="A305:B305"/>
    <mergeCell ref="A306:B306"/>
    <mergeCell ref="A307:B307"/>
    <mergeCell ref="A308:B308"/>
    <mergeCell ref="A309:B309"/>
    <mergeCell ref="A310:B310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05:G305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15:W315"/>
    <mergeCell ref="C297:G297"/>
    <mergeCell ref="C298:G298"/>
    <mergeCell ref="C299:G299"/>
    <mergeCell ref="C300:G300"/>
    <mergeCell ref="C301:G301"/>
    <mergeCell ref="C302:G302"/>
    <mergeCell ref="C303:G303"/>
    <mergeCell ref="C304:G304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C219:G219"/>
    <mergeCell ref="C220:G220"/>
    <mergeCell ref="C221:G221"/>
    <mergeCell ref="C222:G222"/>
    <mergeCell ref="C223:G223"/>
    <mergeCell ref="C224:G22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7:G237"/>
    <mergeCell ref="C238:G238"/>
    <mergeCell ref="C239:G239"/>
    <mergeCell ref="C240:G240"/>
    <mergeCell ref="C233:G233"/>
    <mergeCell ref="C234:G234"/>
    <mergeCell ref="C235:G235"/>
    <mergeCell ref="C236:G236"/>
    <mergeCell ref="C210:G210"/>
    <mergeCell ref="C211:G211"/>
    <mergeCell ref="C212:G212"/>
    <mergeCell ref="C213:G213"/>
    <mergeCell ref="C214:G214"/>
    <mergeCell ref="C215:G215"/>
    <mergeCell ref="C216:G216"/>
    <mergeCell ref="C217:G217"/>
    <mergeCell ref="C218:G218"/>
    <mergeCell ref="C201:G201"/>
    <mergeCell ref="C202:G202"/>
    <mergeCell ref="C203:G203"/>
    <mergeCell ref="C204:G204"/>
    <mergeCell ref="C205:G205"/>
    <mergeCell ref="C206:G206"/>
    <mergeCell ref="C207:G207"/>
    <mergeCell ref="C208:G208"/>
    <mergeCell ref="C209:G209"/>
    <mergeCell ref="C192:G192"/>
    <mergeCell ref="C193:G193"/>
    <mergeCell ref="C194:G194"/>
    <mergeCell ref="C195:G195"/>
    <mergeCell ref="C196:G196"/>
    <mergeCell ref="C197:G197"/>
    <mergeCell ref="C198:G198"/>
    <mergeCell ref="C199:G199"/>
    <mergeCell ref="C200:G200"/>
    <mergeCell ref="C183:G183"/>
    <mergeCell ref="C184:G184"/>
    <mergeCell ref="C185:G185"/>
    <mergeCell ref="C186:G186"/>
    <mergeCell ref="C187:G187"/>
    <mergeCell ref="C188:G188"/>
    <mergeCell ref="C189:G189"/>
    <mergeCell ref="C190:G190"/>
    <mergeCell ref="C191:G191"/>
    <mergeCell ref="C174:G174"/>
    <mergeCell ref="C175:G175"/>
    <mergeCell ref="C176:G176"/>
    <mergeCell ref="C177:G177"/>
    <mergeCell ref="C178:G178"/>
    <mergeCell ref="C179:G179"/>
    <mergeCell ref="C180:G180"/>
    <mergeCell ref="C181:G181"/>
    <mergeCell ref="C182:G182"/>
    <mergeCell ref="C165:G165"/>
    <mergeCell ref="C166:G166"/>
    <mergeCell ref="C167:G167"/>
    <mergeCell ref="C168:G168"/>
    <mergeCell ref="C169:G169"/>
    <mergeCell ref="C170:G170"/>
    <mergeCell ref="C171:G171"/>
    <mergeCell ref="C172:G172"/>
    <mergeCell ref="C173:G173"/>
    <mergeCell ref="C157:G157"/>
    <mergeCell ref="C158:G158"/>
    <mergeCell ref="C159:G159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A158:B158"/>
    <mergeCell ref="A159:B159"/>
    <mergeCell ref="C148:G148"/>
    <mergeCell ref="C149:G149"/>
    <mergeCell ref="C150:G150"/>
    <mergeCell ref="C151:G151"/>
    <mergeCell ref="C152:G152"/>
    <mergeCell ref="C153:G153"/>
    <mergeCell ref="C154:G154"/>
    <mergeCell ref="C155:G155"/>
    <mergeCell ref="C156:G156"/>
    <mergeCell ref="C139:G139"/>
    <mergeCell ref="C140:G140"/>
    <mergeCell ref="C141:G141"/>
    <mergeCell ref="C142:G142"/>
    <mergeCell ref="C143:G143"/>
    <mergeCell ref="C144:G144"/>
    <mergeCell ref="C145:G145"/>
    <mergeCell ref="C146:G146"/>
    <mergeCell ref="C147:G147"/>
    <mergeCell ref="C130:G130"/>
    <mergeCell ref="C131:G131"/>
    <mergeCell ref="C132:G132"/>
    <mergeCell ref="C133:G133"/>
    <mergeCell ref="C134:G134"/>
    <mergeCell ref="C135:G135"/>
    <mergeCell ref="C136:G136"/>
    <mergeCell ref="C137:G137"/>
    <mergeCell ref="C138:G138"/>
    <mergeCell ref="C121:G121"/>
    <mergeCell ref="C122:G122"/>
    <mergeCell ref="C123:G123"/>
    <mergeCell ref="C124:G124"/>
    <mergeCell ref="C125:G125"/>
    <mergeCell ref="C126:G126"/>
    <mergeCell ref="C127:G127"/>
    <mergeCell ref="C128:G128"/>
    <mergeCell ref="C129:G129"/>
    <mergeCell ref="C114:G114"/>
    <mergeCell ref="C115:G115"/>
    <mergeCell ref="C112:G112"/>
    <mergeCell ref="C111:G111"/>
    <mergeCell ref="C116:G116"/>
    <mergeCell ref="C117:G117"/>
    <mergeCell ref="C118:G118"/>
    <mergeCell ref="C119:G119"/>
    <mergeCell ref="C120:G120"/>
    <mergeCell ref="C101:G101"/>
    <mergeCell ref="C102:G102"/>
    <mergeCell ref="C103:G103"/>
    <mergeCell ref="C104:G104"/>
    <mergeCell ref="C105:G105"/>
    <mergeCell ref="C106:G106"/>
    <mergeCell ref="C107:G107"/>
    <mergeCell ref="C108:G108"/>
    <mergeCell ref="C113:G113"/>
    <mergeCell ref="C109:G109"/>
    <mergeCell ref="C110:G110"/>
    <mergeCell ref="C92:G92"/>
    <mergeCell ref="C93:G93"/>
    <mergeCell ref="C94:G94"/>
    <mergeCell ref="C95:G95"/>
    <mergeCell ref="C96:G96"/>
    <mergeCell ref="C97:G97"/>
    <mergeCell ref="C98:G98"/>
    <mergeCell ref="C99:G99"/>
    <mergeCell ref="C100:G100"/>
    <mergeCell ref="C83:G83"/>
    <mergeCell ref="C84:G84"/>
    <mergeCell ref="C85:G85"/>
    <mergeCell ref="C86:G86"/>
    <mergeCell ref="C87:G87"/>
    <mergeCell ref="C88:G88"/>
    <mergeCell ref="C89:G89"/>
    <mergeCell ref="C90:G90"/>
    <mergeCell ref="C91:G91"/>
    <mergeCell ref="C74:G74"/>
    <mergeCell ref="C75:G75"/>
    <mergeCell ref="C76:G76"/>
    <mergeCell ref="C77:G77"/>
    <mergeCell ref="C78:G78"/>
    <mergeCell ref="C79:G79"/>
    <mergeCell ref="C80:G80"/>
    <mergeCell ref="C81:G81"/>
    <mergeCell ref="C82:G82"/>
    <mergeCell ref="C65:G65"/>
    <mergeCell ref="C66:G66"/>
    <mergeCell ref="C67:G67"/>
    <mergeCell ref="C68:G68"/>
    <mergeCell ref="C69:G69"/>
    <mergeCell ref="C70:G70"/>
    <mergeCell ref="C71:G71"/>
    <mergeCell ref="C72:G72"/>
    <mergeCell ref="C73:G73"/>
    <mergeCell ref="C56:G56"/>
    <mergeCell ref="C57:G57"/>
    <mergeCell ref="C58:G58"/>
    <mergeCell ref="C59:G59"/>
    <mergeCell ref="C60:G60"/>
    <mergeCell ref="C61:G61"/>
    <mergeCell ref="C62:G62"/>
    <mergeCell ref="C63:G63"/>
    <mergeCell ref="C64:G64"/>
    <mergeCell ref="C47:G47"/>
    <mergeCell ref="C48:G48"/>
    <mergeCell ref="C49:G49"/>
    <mergeCell ref="C50:G50"/>
    <mergeCell ref="C51:G51"/>
    <mergeCell ref="C52:G52"/>
    <mergeCell ref="C53:G53"/>
    <mergeCell ref="C54:G54"/>
    <mergeCell ref="C55:G55"/>
    <mergeCell ref="C38:G38"/>
    <mergeCell ref="C39:G39"/>
    <mergeCell ref="C40:G40"/>
    <mergeCell ref="C41:G41"/>
    <mergeCell ref="C42:G42"/>
    <mergeCell ref="C43:G43"/>
    <mergeCell ref="C44:G44"/>
    <mergeCell ref="C45:G45"/>
    <mergeCell ref="C46:G46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A234:B234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64:B264"/>
    <mergeCell ref="A265:B265"/>
    <mergeCell ref="A266:B266"/>
    <mergeCell ref="A267:B267"/>
    <mergeCell ref="A268:B268"/>
    <mergeCell ref="A269:B269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65:B165"/>
    <mergeCell ref="A166:B166"/>
    <mergeCell ref="A167:B167"/>
    <mergeCell ref="A168:B168"/>
    <mergeCell ref="A164:B164"/>
    <mergeCell ref="A169:B169"/>
    <mergeCell ref="A170:B170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C26:G26"/>
    <mergeCell ref="C27:G27"/>
    <mergeCell ref="C28:G28"/>
    <mergeCell ref="C18:G18"/>
    <mergeCell ref="A18:B18"/>
    <mergeCell ref="A15:W15"/>
    <mergeCell ref="A24:B24"/>
    <mergeCell ref="A25:B25"/>
    <mergeCell ref="C20:G20"/>
    <mergeCell ref="C21:G21"/>
    <mergeCell ref="C22:G22"/>
    <mergeCell ref="C23:G23"/>
    <mergeCell ref="C24:G24"/>
    <mergeCell ref="C25:G25"/>
    <mergeCell ref="N16:O16"/>
    <mergeCell ref="P16:Q16"/>
    <mergeCell ref="R16:S16"/>
    <mergeCell ref="A20:B20"/>
    <mergeCell ref="A21:B21"/>
    <mergeCell ref="A22:B22"/>
    <mergeCell ref="A23:B23"/>
    <mergeCell ref="A38:B38"/>
    <mergeCell ref="A39:B39"/>
    <mergeCell ref="A40:B40"/>
    <mergeCell ref="A26:B26"/>
    <mergeCell ref="A27:B27"/>
    <mergeCell ref="A28:B28"/>
    <mergeCell ref="A29:B29"/>
    <mergeCell ref="A30:B30"/>
    <mergeCell ref="A31:B31"/>
    <mergeCell ref="L366:M366"/>
    <mergeCell ref="N366:O366"/>
    <mergeCell ref="P366:Q366"/>
    <mergeCell ref="R366:S366"/>
    <mergeCell ref="A14:W14"/>
    <mergeCell ref="A1:W1"/>
    <mergeCell ref="A2:W2"/>
    <mergeCell ref="A5:W5"/>
    <mergeCell ref="A7:W7"/>
    <mergeCell ref="A8:W8"/>
    <mergeCell ref="A9:W9"/>
    <mergeCell ref="A10:W10"/>
    <mergeCell ref="A12:W12"/>
    <mergeCell ref="A13:W13"/>
    <mergeCell ref="A3:W3"/>
    <mergeCell ref="A6:W6"/>
    <mergeCell ref="A4:W4"/>
    <mergeCell ref="A11:W11"/>
    <mergeCell ref="A32:B32"/>
    <mergeCell ref="A33:B33"/>
    <mergeCell ref="A34:B34"/>
    <mergeCell ref="A35:B35"/>
    <mergeCell ref="A36:B36"/>
    <mergeCell ref="A37:B37"/>
  </mergeCells>
  <pageMargins left="0.25" right="0.25" top="0.75" bottom="0.75" header="0.3" footer="0.3"/>
  <pageSetup paperSize="9" scale="58" fitToHeight="0" orientation="landscape" r:id="rId4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финансирования</vt:lpstr>
      <vt:lpstr>'Источники финансирования'!Область_печати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Земсков Андрей Юрьевич</cp:lastModifiedBy>
  <cp:lastPrinted>2022-07-04T07:07:29Z</cp:lastPrinted>
  <dcterms:created xsi:type="dcterms:W3CDTF">2012-05-12T07:32:36Z</dcterms:created>
  <dcterms:modified xsi:type="dcterms:W3CDTF">2022-07-11T12:09:23Z</dcterms:modified>
</cp:coreProperties>
</file>