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аня\Долгосрочка\ДИС 2021-2025_2021г\Отправка\Форматы\"/>
    </mc:Choice>
  </mc:AlternateContent>
  <bookViews>
    <workbookView xWindow="0" yWindow="0" windowWidth="18870" windowHeight="8340"/>
  </bookViews>
  <sheets>
    <sheet name="ФЭМ" sheetId="3" r:id="rId1"/>
  </sheets>
  <externalReferences>
    <externalReference r:id="rId2"/>
  </externalReferences>
  <definedNames>
    <definedName name="_xlnm._FilterDatabase" localSheetId="0" hidden="1">ФЭМ!$A$21:$J$451</definedName>
    <definedName name="_xlnm.Print_Titles" localSheetId="0">ФЭМ!$19:$20</definedName>
    <definedName name="_xlnm.Print_Area" localSheetId="0">ФЭМ!$A$1:$J$451</definedName>
  </definedNames>
  <calcPr calcId="152511"/>
</workbook>
</file>

<file path=xl/calcChain.xml><?xml version="1.0" encoding="utf-8"?>
<calcChain xmlns="http://schemas.openxmlformats.org/spreadsheetml/2006/main">
  <c r="F301" i="3" l="1"/>
  <c r="H301" i="3" l="1"/>
  <c r="I301" i="3"/>
  <c r="G301" i="3"/>
  <c r="I436" i="3" l="1"/>
  <c r="H436" i="3"/>
  <c r="G436" i="3"/>
  <c r="G437" i="3" s="1"/>
  <c r="F436" i="3"/>
  <c r="F437" i="3" s="1"/>
  <c r="F438" i="3" s="1"/>
  <c r="I432" i="3"/>
  <c r="H432" i="3"/>
  <c r="G432" i="3"/>
  <c r="F432" i="3"/>
  <c r="I431" i="3"/>
  <c r="I442" i="3" s="1"/>
  <c r="H431" i="3"/>
  <c r="G431" i="3"/>
  <c r="G442" i="3" s="1"/>
  <c r="F431" i="3"/>
  <c r="F442" i="3" s="1"/>
  <c r="I429" i="3"/>
  <c r="H429" i="3"/>
  <c r="G429" i="3"/>
  <c r="F429" i="3"/>
  <c r="I428" i="3"/>
  <c r="I430" i="3" s="1"/>
  <c r="H428" i="3"/>
  <c r="H430" i="3" s="1"/>
  <c r="G428" i="3"/>
  <c r="F428" i="3"/>
  <c r="F430" i="3" s="1"/>
  <c r="I413" i="3"/>
  <c r="H413" i="3"/>
  <c r="G413" i="3"/>
  <c r="F413" i="3"/>
  <c r="I400" i="3"/>
  <c r="H400" i="3"/>
  <c r="H406" i="3" s="1"/>
  <c r="G400" i="3"/>
  <c r="F400" i="3"/>
  <c r="F406" i="3" s="1"/>
  <c r="I399" i="3"/>
  <c r="I414" i="3" s="1"/>
  <c r="H399" i="3"/>
  <c r="G399" i="3"/>
  <c r="G414" i="3" s="1"/>
  <c r="F399" i="3"/>
  <c r="F414" i="3" s="1"/>
  <c r="I387" i="3"/>
  <c r="H387" i="3"/>
  <c r="G387" i="3"/>
  <c r="F387" i="3"/>
  <c r="F388" i="3" s="1"/>
  <c r="I385" i="3"/>
  <c r="I386" i="3" s="1"/>
  <c r="H385" i="3"/>
  <c r="G385" i="3"/>
  <c r="G386" i="3" s="1"/>
  <c r="F385" i="3"/>
  <c r="I375" i="3"/>
  <c r="I376" i="3" s="1"/>
  <c r="I384" i="3" s="1"/>
  <c r="H375" i="3"/>
  <c r="G375" i="3"/>
  <c r="F375" i="3"/>
  <c r="F376" i="3" s="1"/>
  <c r="F384" i="3" s="1"/>
  <c r="I374" i="3"/>
  <c r="H374" i="3"/>
  <c r="G374" i="3"/>
  <c r="F374" i="3"/>
  <c r="I373" i="3"/>
  <c r="H373" i="3"/>
  <c r="G373" i="3"/>
  <c r="F373" i="3"/>
  <c r="I367" i="3"/>
  <c r="J367" i="3" s="1"/>
  <c r="H367" i="3"/>
  <c r="G367" i="3"/>
  <c r="F367" i="3"/>
  <c r="I349" i="3"/>
  <c r="J349" i="3" s="1"/>
  <c r="H349" i="3"/>
  <c r="G349" i="3"/>
  <c r="F349" i="3"/>
  <c r="I345" i="3"/>
  <c r="I348" i="3" s="1"/>
  <c r="H345" i="3"/>
  <c r="G345" i="3"/>
  <c r="F345" i="3"/>
  <c r="F348" i="3" s="1"/>
  <c r="I344" i="3"/>
  <c r="H344" i="3"/>
  <c r="G344" i="3"/>
  <c r="F344" i="3"/>
  <c r="I340" i="3"/>
  <c r="H340" i="3"/>
  <c r="H343" i="3" s="1"/>
  <c r="G340" i="3"/>
  <c r="F340" i="3"/>
  <c r="F343" i="3" s="1"/>
  <c r="I240" i="3"/>
  <c r="H240" i="3"/>
  <c r="G240" i="3"/>
  <c r="F240" i="3"/>
  <c r="I236" i="3"/>
  <c r="I237" i="3" s="1"/>
  <c r="J237" i="3" s="1"/>
  <c r="H236" i="3"/>
  <c r="F236" i="3"/>
  <c r="F238" i="3" s="1"/>
  <c r="I235" i="3"/>
  <c r="H235" i="3"/>
  <c r="F235" i="3"/>
  <c r="I228" i="3"/>
  <c r="H228" i="3"/>
  <c r="G228" i="3"/>
  <c r="F228" i="3"/>
  <c r="I224" i="3"/>
  <c r="I225" i="3" s="1"/>
  <c r="H224" i="3"/>
  <c r="H247" i="3" s="1"/>
  <c r="F224" i="3"/>
  <c r="F247" i="3" s="1"/>
  <c r="F223" i="3"/>
  <c r="F222" i="3"/>
  <c r="F246" i="3" s="1"/>
  <c r="I210" i="3"/>
  <c r="I211" i="3" s="1"/>
  <c r="H210" i="3"/>
  <c r="G210" i="3"/>
  <c r="F210" i="3"/>
  <c r="F211" i="3" s="1"/>
  <c r="F203" i="3"/>
  <c r="I201" i="3"/>
  <c r="H201" i="3"/>
  <c r="G201" i="3"/>
  <c r="F201" i="3"/>
  <c r="F200" i="3"/>
  <c r="F199" i="3"/>
  <c r="F198" i="3"/>
  <c r="G197" i="3"/>
  <c r="F197" i="3"/>
  <c r="F196" i="3"/>
  <c r="F195" i="3"/>
  <c r="F194" i="3"/>
  <c r="F192" i="3"/>
  <c r="I190" i="3"/>
  <c r="I187" i="3" s="1"/>
  <c r="H190" i="3"/>
  <c r="G190" i="3"/>
  <c r="G187" i="3" s="1"/>
  <c r="F190" i="3"/>
  <c r="F187" i="3" s="1"/>
  <c r="F185" i="3"/>
  <c r="F202" i="3" s="1"/>
  <c r="F176" i="3"/>
  <c r="F175" i="3"/>
  <c r="G173" i="3"/>
  <c r="F173" i="3"/>
  <c r="F167" i="3"/>
  <c r="F242" i="3" s="1"/>
  <c r="G299" i="3"/>
  <c r="F299" i="3"/>
  <c r="F297" i="3"/>
  <c r="F295" i="3"/>
  <c r="F293" i="3"/>
  <c r="F286" i="3"/>
  <c r="F283" i="3"/>
  <c r="F303" i="3" s="1"/>
  <c r="F269" i="3"/>
  <c r="F265" i="3"/>
  <c r="F254" i="3"/>
  <c r="F164" i="3"/>
  <c r="G162" i="3" s="1"/>
  <c r="J162" i="3" s="1"/>
  <c r="F163" i="3"/>
  <c r="G161" i="3" s="1"/>
  <c r="J161" i="3" s="1"/>
  <c r="F107" i="3"/>
  <c r="F106" i="3"/>
  <c r="F104" i="3"/>
  <c r="F108" i="3" s="1"/>
  <c r="F101" i="3"/>
  <c r="F100" i="3"/>
  <c r="I78" i="3"/>
  <c r="H78" i="3"/>
  <c r="G78" i="3"/>
  <c r="F78" i="3"/>
  <c r="F75" i="3"/>
  <c r="F71" i="3"/>
  <c r="F70" i="3"/>
  <c r="F69" i="3"/>
  <c r="F68" i="3"/>
  <c r="F67" i="3"/>
  <c r="F64" i="3"/>
  <c r="F60" i="3"/>
  <c r="F57" i="3"/>
  <c r="F56" i="3" s="1"/>
  <c r="F55" i="3" s="1"/>
  <c r="F53" i="3" s="1"/>
  <c r="F46" i="3"/>
  <c r="F44" i="3"/>
  <c r="F38" i="3"/>
  <c r="I157" i="3"/>
  <c r="H157" i="3"/>
  <c r="G157" i="3"/>
  <c r="F157" i="3"/>
  <c r="F156" i="3"/>
  <c r="F147" i="3"/>
  <c r="F145" i="3"/>
  <c r="F124" i="3"/>
  <c r="F117" i="3"/>
  <c r="F115" i="3"/>
  <c r="F130" i="3" s="1"/>
  <c r="F105" i="3"/>
  <c r="F103" i="3"/>
  <c r="I99" i="3"/>
  <c r="H99" i="3"/>
  <c r="F99" i="3"/>
  <c r="F98" i="3"/>
  <c r="F97" i="3"/>
  <c r="F102" i="3" s="1"/>
  <c r="F80" i="3"/>
  <c r="I31" i="3"/>
  <c r="H31" i="3"/>
  <c r="G31" i="3"/>
  <c r="F31" i="3"/>
  <c r="F89" i="3" s="1"/>
  <c r="I29" i="3"/>
  <c r="H29" i="3"/>
  <c r="G29" i="3"/>
  <c r="F29" i="3"/>
  <c r="F350" i="3" s="1"/>
  <c r="F23" i="3"/>
  <c r="J300" i="3"/>
  <c r="J298" i="3"/>
  <c r="J296" i="3"/>
  <c r="J294" i="3"/>
  <c r="J291" i="3"/>
  <c r="J239" i="3"/>
  <c r="J238" i="3"/>
  <c r="J227" i="3"/>
  <c r="J226" i="3"/>
  <c r="J221" i="3"/>
  <c r="J220" i="3"/>
  <c r="J219" i="3"/>
  <c r="J218" i="3"/>
  <c r="J217" i="3"/>
  <c r="J216" i="3"/>
  <c r="J215" i="3"/>
  <c r="J214" i="3"/>
  <c r="J213" i="3"/>
  <c r="J212" i="3"/>
  <c r="J208" i="3"/>
  <c r="J207" i="3"/>
  <c r="J206" i="3"/>
  <c r="J205" i="3"/>
  <c r="J204" i="3"/>
  <c r="J189" i="3"/>
  <c r="H211" i="3"/>
  <c r="H187" i="3"/>
  <c r="I247" i="3"/>
  <c r="J190" i="3"/>
  <c r="H241" i="3"/>
  <c r="I343" i="3"/>
  <c r="J343" i="3" s="1"/>
  <c r="G343" i="3"/>
  <c r="H437" i="3"/>
  <c r="H438" i="3"/>
  <c r="G376" i="3"/>
  <c r="J376" i="3" s="1"/>
  <c r="H376" i="3"/>
  <c r="H384" i="3" s="1"/>
  <c r="H386" i="3"/>
  <c r="G388" i="3"/>
  <c r="H388" i="3"/>
  <c r="I388" i="3"/>
  <c r="G406" i="3"/>
  <c r="J451" i="3"/>
  <c r="J450" i="3"/>
  <c r="J449" i="3"/>
  <c r="J448" i="3"/>
  <c r="J447" i="3"/>
  <c r="J446" i="3"/>
  <c r="J445" i="3"/>
  <c r="J444" i="3"/>
  <c r="J441" i="3"/>
  <c r="J440" i="3"/>
  <c r="J439" i="3"/>
  <c r="J435" i="3"/>
  <c r="J434" i="3"/>
  <c r="J433" i="3"/>
  <c r="J427" i="3"/>
  <c r="J420" i="3"/>
  <c r="J346" i="3"/>
  <c r="J347" i="3"/>
  <c r="J342" i="3"/>
  <c r="J341" i="3"/>
  <c r="H348" i="3"/>
  <c r="F161" i="3"/>
  <c r="J148" i="3"/>
  <c r="J155" i="3"/>
  <c r="J79" i="3"/>
  <c r="G148" i="3"/>
  <c r="H148" i="3"/>
  <c r="I148" i="3"/>
  <c r="G348" i="3"/>
  <c r="J157" i="3"/>
  <c r="G430" i="3"/>
  <c r="I437" i="3"/>
  <c r="I438" i="3" s="1"/>
  <c r="I406" i="3"/>
  <c r="H414" i="3"/>
  <c r="H442" i="3"/>
  <c r="J74" i="3"/>
  <c r="J63" i="3"/>
  <c r="J61" i="3"/>
  <c r="J59" i="3"/>
  <c r="J29" i="3"/>
  <c r="F386" i="3"/>
  <c r="F239" i="3"/>
  <c r="E354" i="3"/>
  <c r="E376" i="3"/>
  <c r="E414" i="3"/>
  <c r="E430" i="3"/>
  <c r="E386" i="3"/>
  <c r="E406" i="3"/>
  <c r="E161" i="3"/>
  <c r="E348" i="3"/>
  <c r="E343" i="3"/>
  <c r="E147" i="3"/>
  <c r="E145" i="3"/>
  <c r="J270" i="3"/>
  <c r="E239" i="3"/>
  <c r="J264" i="3"/>
  <c r="J266" i="3"/>
  <c r="J268" i="3"/>
  <c r="J280" i="3"/>
  <c r="J282" i="3"/>
  <c r="J285" i="3"/>
  <c r="J290" i="3"/>
  <c r="J292" i="3"/>
  <c r="J302" i="3"/>
  <c r="J304" i="3"/>
  <c r="E162" i="3"/>
  <c r="E72" i="3"/>
  <c r="E350" i="3"/>
  <c r="E62" i="3"/>
  <c r="E89" i="3"/>
  <c r="E138" i="3"/>
  <c r="E452" i="3"/>
  <c r="E87" i="3"/>
  <c r="E108" i="3"/>
  <c r="E454" i="3"/>
  <c r="D376" i="3"/>
  <c r="D313" i="3"/>
  <c r="D462" i="3"/>
  <c r="E251" i="3"/>
  <c r="D354" i="3"/>
  <c r="F148" i="3"/>
  <c r="E102" i="3"/>
  <c r="E96" i="3"/>
  <c r="E56" i="3"/>
  <c r="E55" i="3"/>
  <c r="E37" i="3"/>
  <c r="E53" i="3"/>
  <c r="E90" i="3"/>
  <c r="E81" i="3"/>
  <c r="E109" i="3"/>
  <c r="E52" i="3"/>
  <c r="E95" i="3"/>
  <c r="E73" i="3"/>
  <c r="E76" i="3"/>
  <c r="E160" i="3"/>
  <c r="E139" i="3"/>
  <c r="E148" i="3"/>
  <c r="E123" i="3"/>
  <c r="E153" i="3"/>
  <c r="E384" i="3"/>
  <c r="E387" i="3"/>
  <c r="E388" i="3"/>
  <c r="F162" i="3"/>
  <c r="E158" i="3"/>
  <c r="E154" i="3"/>
  <c r="E303" i="3"/>
  <c r="E211" i="3"/>
  <c r="E462" i="3"/>
  <c r="E311" i="3"/>
  <c r="E281" i="3"/>
  <c r="E225" i="3"/>
  <c r="E313" i="3"/>
  <c r="E247" i="3"/>
  <c r="E237" i="3"/>
  <c r="E165" i="3"/>
  <c r="E187" i="3"/>
  <c r="E209" i="3"/>
  <c r="E243" i="3"/>
  <c r="E244" i="3" s="1"/>
  <c r="E234" i="3"/>
  <c r="E246" i="3"/>
  <c r="E241" i="3"/>
  <c r="E305" i="3"/>
  <c r="E184" i="3"/>
  <c r="E242" i="3"/>
  <c r="E250" i="3" s="1"/>
  <c r="E252" i="3" s="1"/>
  <c r="F251" i="3" s="1"/>
  <c r="E202" i="3"/>
  <c r="F243" i="3" l="1"/>
  <c r="F244" i="3" s="1"/>
  <c r="I241" i="3"/>
  <c r="F72" i="3"/>
  <c r="F250" i="3"/>
  <c r="F252" i="3" s="1"/>
  <c r="G251" i="3" s="1"/>
  <c r="J251" i="3" s="1"/>
  <c r="F241" i="3"/>
  <c r="F132" i="3"/>
  <c r="F281" i="3"/>
  <c r="J201" i="3"/>
  <c r="J240" i="3"/>
  <c r="J344" i="3"/>
  <c r="J413" i="3"/>
  <c r="J430" i="3"/>
  <c r="E248" i="3"/>
  <c r="F87" i="3"/>
  <c r="J345" i="3"/>
  <c r="J375" i="3"/>
  <c r="G384" i="3"/>
  <c r="J387" i="3"/>
  <c r="J399" i="3"/>
  <c r="J406" i="3"/>
  <c r="J31" i="3"/>
  <c r="J78" i="3"/>
  <c r="F311" i="3"/>
  <c r="F209" i="3"/>
  <c r="J388" i="3"/>
  <c r="G311" i="3"/>
  <c r="J187" i="3"/>
  <c r="J210" i="3"/>
  <c r="J228" i="3"/>
  <c r="J340" i="3"/>
  <c r="J373" i="3"/>
  <c r="J374" i="3"/>
  <c r="J386" i="3"/>
  <c r="J400" i="3"/>
  <c r="J428" i="3"/>
  <c r="J429" i="3"/>
  <c r="J442" i="3"/>
  <c r="J432" i="3"/>
  <c r="F37" i="3"/>
  <c r="F81" i="3"/>
  <c r="F73" i="3"/>
  <c r="F76" i="3" s="1"/>
  <c r="F52" i="3"/>
  <c r="F62" i="3"/>
  <c r="F248" i="3"/>
  <c r="F462" i="3"/>
  <c r="J384" i="3"/>
  <c r="J414" i="3"/>
  <c r="G438" i="3"/>
  <c r="J438" i="3" s="1"/>
  <c r="J437" i="3"/>
  <c r="F184" i="3"/>
  <c r="F138" i="3"/>
  <c r="F96" i="3"/>
  <c r="F305" i="3"/>
  <c r="F234" i="3"/>
  <c r="J348" i="3"/>
  <c r="J436" i="3"/>
  <c r="J431" i="3"/>
  <c r="G211" i="3"/>
  <c r="J211" i="3" s="1"/>
  <c r="J385" i="3"/>
  <c r="F109" i="3" l="1"/>
  <c r="F95" i="3"/>
  <c r="F139" i="3" l="1"/>
  <c r="F123" i="3"/>
  <c r="F160" i="3"/>
  <c r="F165" i="3" s="1"/>
  <c r="F153" i="3" l="1"/>
  <c r="F158" i="3"/>
  <c r="F154" i="3" s="1"/>
  <c r="J301" i="3" l="1"/>
  <c r="I176" i="3" l="1"/>
  <c r="H176" i="3"/>
  <c r="G199" i="3"/>
  <c r="I199" i="3"/>
  <c r="J199" i="3" s="1"/>
  <c r="H199" i="3"/>
  <c r="G176" i="3"/>
  <c r="I223" i="3"/>
  <c r="G100" i="3"/>
  <c r="G223" i="3"/>
  <c r="G71" i="3"/>
  <c r="H71" i="3"/>
  <c r="G98" i="3"/>
  <c r="I23" i="3"/>
  <c r="H269" i="3"/>
  <c r="H200" i="3" l="1"/>
  <c r="G297" i="3"/>
  <c r="G265" i="3"/>
  <c r="G293" i="3"/>
  <c r="I64" i="3"/>
  <c r="I293" i="3"/>
  <c r="J293" i="3" s="1"/>
  <c r="H293" i="3"/>
  <c r="H198" i="3"/>
  <c r="G64" i="3"/>
  <c r="G269" i="3"/>
  <c r="I37" i="3"/>
  <c r="I101" i="3"/>
  <c r="H98" i="3"/>
  <c r="G57" i="3"/>
  <c r="H101" i="3"/>
  <c r="H64" i="3"/>
  <c r="G107" i="3"/>
  <c r="G69" i="3"/>
  <c r="G222" i="3"/>
  <c r="G101" i="3"/>
  <c r="G195" i="3"/>
  <c r="I164" i="3"/>
  <c r="J164" i="3" s="1"/>
  <c r="G235" i="3"/>
  <c r="H164" i="3"/>
  <c r="I162" i="3" s="1"/>
  <c r="H23" i="3"/>
  <c r="H223" i="3"/>
  <c r="J223" i="3" s="1"/>
  <c r="G192" i="3"/>
  <c r="I299" i="3"/>
  <c r="J299" i="3" s="1"/>
  <c r="G164" i="3"/>
  <c r="H162" i="3" s="1"/>
  <c r="G224" i="3"/>
  <c r="G236" i="3"/>
  <c r="J236" i="3" s="1"/>
  <c r="H299" i="3"/>
  <c r="H173" i="3"/>
  <c r="G175" i="3"/>
  <c r="I173" i="3"/>
  <c r="I311" i="3" s="1"/>
  <c r="H105" i="3"/>
  <c r="I105" i="3"/>
  <c r="I175" i="3"/>
  <c r="H192" i="3"/>
  <c r="J176" i="3"/>
  <c r="H175" i="3"/>
  <c r="I192" i="3"/>
  <c r="H57" i="3" l="1"/>
  <c r="H56" i="3" s="1"/>
  <c r="H55" i="3" s="1"/>
  <c r="J175" i="3"/>
  <c r="H222" i="3"/>
  <c r="H37" i="3"/>
  <c r="J101" i="3"/>
  <c r="G234" i="3"/>
  <c r="G246" i="3"/>
  <c r="H350" i="3"/>
  <c r="I57" i="3"/>
  <c r="I56" i="3" s="1"/>
  <c r="I55" i="3" s="1"/>
  <c r="H311" i="3"/>
  <c r="J173" i="3"/>
  <c r="J311" i="3" s="1"/>
  <c r="I222" i="3"/>
  <c r="J222" i="3" s="1"/>
  <c r="J246" i="3" s="1"/>
  <c r="J248" i="3" s="1"/>
  <c r="J57" i="3"/>
  <c r="G56" i="3"/>
  <c r="H265" i="3"/>
  <c r="I98" i="3"/>
  <c r="J98" i="3" s="1"/>
  <c r="G247" i="3"/>
  <c r="G225" i="3"/>
  <c r="J225" i="3" s="1"/>
  <c r="J224" i="3"/>
  <c r="J247" i="3" s="1"/>
  <c r="J192" i="3"/>
  <c r="G241" i="3"/>
  <c r="J241" i="3" s="1"/>
  <c r="J235" i="3"/>
  <c r="G350" i="3"/>
  <c r="J64" i="3"/>
  <c r="I71" i="3"/>
  <c r="J71" i="3" s="1"/>
  <c r="I269" i="3"/>
  <c r="J269" i="3" s="1"/>
  <c r="I265" i="3" l="1"/>
  <c r="J265" i="3" s="1"/>
  <c r="I350" i="3"/>
  <c r="J350" i="3" s="1"/>
  <c r="I200" i="3"/>
  <c r="H107" i="3"/>
  <c r="G194" i="3"/>
  <c r="I234" i="3"/>
  <c r="I246" i="3"/>
  <c r="I248" i="3" s="1"/>
  <c r="G248" i="3"/>
  <c r="H246" i="3"/>
  <c r="H248" i="3" s="1"/>
  <c r="H234" i="3"/>
  <c r="J234" i="3" s="1"/>
  <c r="G55" i="3"/>
  <c r="J56" i="3"/>
  <c r="I107" i="3" l="1"/>
  <c r="J55" i="3"/>
  <c r="J107" i="3"/>
  <c r="G167" i="3"/>
  <c r="H194" i="3"/>
  <c r="H100" i="3"/>
  <c r="G106" i="3"/>
  <c r="G104" i="3"/>
  <c r="H167" i="3"/>
  <c r="I100" i="3" l="1"/>
  <c r="I195" i="3"/>
  <c r="H195" i="3"/>
  <c r="J195" i="3" s="1"/>
  <c r="I194" i="3"/>
  <c r="J194" i="3" s="1"/>
  <c r="H69" i="3"/>
  <c r="J100" i="3"/>
  <c r="G184" i="3"/>
  <c r="H106" i="3"/>
  <c r="I167" i="3"/>
  <c r="H305" i="3"/>
  <c r="H184" i="3"/>
  <c r="H67" i="3"/>
  <c r="H62" i="3" s="1"/>
  <c r="G67" i="3"/>
  <c r="G200" i="3"/>
  <c r="J200" i="3" s="1"/>
  <c r="G198" i="3"/>
  <c r="G23" i="3"/>
  <c r="G305" i="3" s="1"/>
  <c r="H97" i="3"/>
  <c r="I198" i="3"/>
  <c r="J198" i="3" l="1"/>
  <c r="I106" i="3"/>
  <c r="J106" i="3" s="1"/>
  <c r="I67" i="3"/>
  <c r="I62" i="3" s="1"/>
  <c r="G60" i="3"/>
  <c r="G37" i="3"/>
  <c r="J23" i="3"/>
  <c r="G105" i="3"/>
  <c r="J105" i="3" s="1"/>
  <c r="J67" i="3"/>
  <c r="G62" i="3"/>
  <c r="H102" i="3"/>
  <c r="I69" i="3"/>
  <c r="J69" i="3" s="1"/>
  <c r="I305" i="3"/>
  <c r="I184" i="3"/>
  <c r="J184" i="3" s="1"/>
  <c r="J167" i="3"/>
  <c r="G75" i="3"/>
  <c r="H75" i="3"/>
  <c r="H104" i="3"/>
  <c r="G163" i="3"/>
  <c r="G295" i="3"/>
  <c r="H70" i="3"/>
  <c r="H72" i="3" s="1"/>
  <c r="G70" i="3"/>
  <c r="I97" i="3"/>
  <c r="H297" i="3"/>
  <c r="J62" i="3" l="1"/>
  <c r="I104" i="3"/>
  <c r="J104" i="3" s="1"/>
  <c r="H203" i="3"/>
  <c r="I102" i="3"/>
  <c r="G44" i="3"/>
  <c r="G46" i="3"/>
  <c r="J75" i="3"/>
  <c r="J37" i="3"/>
  <c r="G99" i="3"/>
  <c r="J99" i="3" s="1"/>
  <c r="G72" i="3"/>
  <c r="H161" i="3"/>
  <c r="I75" i="3"/>
  <c r="J305" i="3"/>
  <c r="G53" i="3"/>
  <c r="H163" i="3"/>
  <c r="I161" i="3" s="1"/>
  <c r="H60" i="3"/>
  <c r="H53" i="3" s="1"/>
  <c r="H295" i="3"/>
  <c r="I70" i="3"/>
  <c r="I72" i="3" s="1"/>
  <c r="G103" i="3"/>
  <c r="I297" i="3"/>
  <c r="J297" i="3" s="1"/>
  <c r="H46" i="3" l="1"/>
  <c r="H89" i="3" s="1"/>
  <c r="J70" i="3"/>
  <c r="I60" i="3"/>
  <c r="I53" i="3" s="1"/>
  <c r="J53" i="3" s="1"/>
  <c r="H103" i="3"/>
  <c r="I203" i="3"/>
  <c r="G108" i="3"/>
  <c r="G68" i="3"/>
  <c r="J72" i="3"/>
  <c r="G87" i="3"/>
  <c r="H243" i="3"/>
  <c r="H244" i="3" s="1"/>
  <c r="H209" i="3"/>
  <c r="H44" i="3"/>
  <c r="H87" i="3" s="1"/>
  <c r="G89" i="3"/>
  <c r="I163" i="3"/>
  <c r="J163" i="3" s="1"/>
  <c r="G203" i="3"/>
  <c r="I295" i="3"/>
  <c r="J295" i="3" s="1"/>
  <c r="G97" i="3"/>
  <c r="J60" i="3" l="1"/>
  <c r="G96" i="3"/>
  <c r="J97" i="3"/>
  <c r="G102" i="3"/>
  <c r="J102" i="3" s="1"/>
  <c r="G209" i="3"/>
  <c r="G243" i="3"/>
  <c r="G244" i="3" s="1"/>
  <c r="J203" i="3"/>
  <c r="J243" i="3" s="1"/>
  <c r="J244" i="3" s="1"/>
  <c r="H108" i="3"/>
  <c r="H96" i="3"/>
  <c r="I46" i="3"/>
  <c r="G117" i="3"/>
  <c r="I103" i="3"/>
  <c r="H117" i="3"/>
  <c r="I209" i="3"/>
  <c r="I243" i="3"/>
  <c r="I244" i="3" s="1"/>
  <c r="H38" i="3" l="1"/>
  <c r="G80" i="3"/>
  <c r="H68" i="3"/>
  <c r="G286" i="3"/>
  <c r="I89" i="3"/>
  <c r="J89" i="3" s="1"/>
  <c r="J46" i="3"/>
  <c r="H80" i="3"/>
  <c r="J209" i="3"/>
  <c r="I117" i="3"/>
  <c r="J117" i="3" s="1"/>
  <c r="G38" i="3"/>
  <c r="G115" i="3"/>
  <c r="I108" i="3"/>
  <c r="J108" i="3" s="1"/>
  <c r="I96" i="3"/>
  <c r="J103" i="3"/>
  <c r="G196" i="3"/>
  <c r="H286" i="3" l="1"/>
  <c r="I44" i="3"/>
  <c r="J96" i="3"/>
  <c r="H52" i="3"/>
  <c r="H95" i="3" s="1"/>
  <c r="H81" i="3"/>
  <c r="H109" i="3" s="1"/>
  <c r="H73" i="3"/>
  <c r="H76" i="3" s="1"/>
  <c r="I80" i="3"/>
  <c r="J80" i="3" s="1"/>
  <c r="G52" i="3"/>
  <c r="G73" i="3"/>
  <c r="G81" i="3"/>
  <c r="I68" i="3"/>
  <c r="J68" i="3" s="1"/>
  <c r="I38" i="3"/>
  <c r="H115" i="3"/>
  <c r="G185" i="3" l="1"/>
  <c r="G109" i="3"/>
  <c r="I73" i="3"/>
  <c r="I76" i="3" s="1"/>
  <c r="I52" i="3"/>
  <c r="I95" i="3" s="1"/>
  <c r="I81" i="3"/>
  <c r="I109" i="3" s="1"/>
  <c r="J38" i="3"/>
  <c r="G95" i="3"/>
  <c r="J95" i="3" s="1"/>
  <c r="I115" i="3"/>
  <c r="I286" i="3"/>
  <c r="J286" i="3" s="1"/>
  <c r="G76" i="3"/>
  <c r="J73" i="3"/>
  <c r="H123" i="3"/>
  <c r="H160" i="3"/>
  <c r="H165" i="3" s="1"/>
  <c r="I87" i="3"/>
  <c r="J87" i="3" s="1"/>
  <c r="J44" i="3"/>
  <c r="J76" i="3" l="1"/>
  <c r="J52" i="3"/>
  <c r="H147" i="3"/>
  <c r="H132" i="3" s="1"/>
  <c r="G147" i="3"/>
  <c r="I123" i="3"/>
  <c r="I160" i="3"/>
  <c r="I165" i="3" s="1"/>
  <c r="I147" i="3"/>
  <c r="I132" i="3" s="1"/>
  <c r="G160" i="3"/>
  <c r="J109" i="3"/>
  <c r="G123" i="3"/>
  <c r="J81" i="3"/>
  <c r="G202" i="3"/>
  <c r="G242" i="3"/>
  <c r="G250" i="3" s="1"/>
  <c r="G252" i="3" s="1"/>
  <c r="H251" i="3" s="1"/>
  <c r="J115" i="3"/>
  <c r="G254" i="3"/>
  <c r="G281" i="3" s="1"/>
  <c r="J147" i="3" l="1"/>
  <c r="G132" i="3"/>
  <c r="J132" i="3" s="1"/>
  <c r="G124" i="3"/>
  <c r="J160" i="3"/>
  <c r="J165" i="3" s="1"/>
  <c r="G165" i="3"/>
  <c r="J123" i="3"/>
  <c r="G145" i="3"/>
  <c r="H254" i="3"/>
  <c r="H281" i="3" s="1"/>
  <c r="H145" i="3" l="1"/>
  <c r="H130" i="3" s="1"/>
  <c r="G139" i="3"/>
  <c r="G130" i="3"/>
  <c r="H197" i="3"/>
  <c r="I254" i="3"/>
  <c r="G138" i="3" l="1"/>
  <c r="G153" i="3"/>
  <c r="I145" i="3"/>
  <c r="J254" i="3"/>
  <c r="J281" i="3" s="1"/>
  <c r="I281" i="3"/>
  <c r="H124" i="3"/>
  <c r="G156" i="3" l="1"/>
  <c r="H196" i="3"/>
  <c r="I130" i="3"/>
  <c r="J130" i="3" s="1"/>
  <c r="J145" i="3"/>
  <c r="I124" i="3"/>
  <c r="H138" i="3"/>
  <c r="H139" i="3"/>
  <c r="H153" i="3" l="1"/>
  <c r="I138" i="3"/>
  <c r="J138" i="3" s="1"/>
  <c r="I139" i="3"/>
  <c r="J139" i="3" s="1"/>
  <c r="H185" i="3"/>
  <c r="I197" i="3"/>
  <c r="J197" i="3" s="1"/>
  <c r="J124" i="3"/>
  <c r="H156" i="3"/>
  <c r="H158" i="3" s="1"/>
  <c r="H154" i="3" s="1"/>
  <c r="G158" i="3"/>
  <c r="G154" i="3" l="1"/>
  <c r="H202" i="3"/>
  <c r="H242" i="3"/>
  <c r="H250" i="3" s="1"/>
  <c r="H252" i="3" s="1"/>
  <c r="I251" i="3" s="1"/>
  <c r="I196" i="3"/>
  <c r="J196" i="3" s="1"/>
  <c r="I153" i="3"/>
  <c r="J153" i="3" s="1"/>
  <c r="I156" i="3"/>
  <c r="J156" i="3" s="1"/>
  <c r="I158" i="3" l="1"/>
  <c r="I154" i="3" s="1"/>
  <c r="G283" i="3"/>
  <c r="G303" i="3" s="1"/>
  <c r="J154" i="3"/>
  <c r="I185" i="3"/>
  <c r="J158" i="3"/>
  <c r="I202" i="3" l="1"/>
  <c r="J202" i="3" s="1"/>
  <c r="I242" i="3"/>
  <c r="I250" i="3" s="1"/>
  <c r="I252" i="3" s="1"/>
  <c r="J252" i="3" s="1"/>
  <c r="J185" i="3"/>
  <c r="J242" i="3" s="1"/>
  <c r="J250" i="3" s="1"/>
  <c r="H283" i="3" l="1"/>
  <c r="H303" i="3" s="1"/>
  <c r="I283" i="3" l="1"/>
  <c r="J283" i="3" l="1"/>
  <c r="I303" i="3"/>
  <c r="J303" i="3" s="1"/>
</calcChain>
</file>

<file path=xl/sharedStrings.xml><?xml version="1.0" encoding="utf-8"?>
<sst xmlns="http://schemas.openxmlformats.org/spreadsheetml/2006/main" count="2746" uniqueCount="700">
  <si>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</si>
  <si>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</si>
  <si>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</si>
  <si>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</si>
  <si>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</si>
  <si>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</si>
  <si>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</si>
  <si>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</si>
  <si>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</si>
  <si>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</si>
  <si>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</si>
  <si>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</si>
  <si>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</si>
  <si>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</si>
  <si>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</si>
  <si>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</si>
  <si>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</si>
  <si>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</si>
  <si>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</si>
  <si>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</si>
  <si>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</si>
  <si>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</si>
  <si>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</si>
  <si>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</si>
  <si>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</si>
  <si>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</si>
  <si>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</si>
  <si>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</si>
  <si>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</si>
  <si>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</si>
  <si>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</si>
  <si>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</si>
  <si>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</si>
  <si>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</si>
  <si>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</si>
  <si>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</si>
  <si>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</si>
  <si>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</si>
  <si>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</si>
  <si>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</si>
  <si>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</si>
  <si>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</si>
  <si>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</si>
  <si>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</si>
  <si>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</si>
  <si>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</si>
  <si>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</si>
  <si>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</si>
  <si>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</si>
  <si>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</si>
  <si>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</si>
  <si>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</si>
  <si>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</si>
  <si>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</si>
  <si>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</si>
  <si>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</si>
  <si>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</si>
  <si>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</si>
  <si>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</si>
  <si>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</si>
  <si>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</si>
  <si>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</si>
  <si>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</si>
  <si>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</si>
  <si>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</si>
  <si>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</si>
  <si>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</si>
  <si>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</si>
  <si>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</si>
  <si>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</si>
  <si>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</si>
  <si>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</si>
  <si>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</si>
  <si>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</si>
  <si>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</si>
  <si>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</si>
  <si>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</si>
  <si>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</si>
  <si>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</si>
  <si>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</si>
  <si>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</si>
  <si>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</si>
  <si>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</si>
  <si>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</si>
  <si>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</si>
  <si>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</si>
  <si>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</si>
  <si>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</si>
  <si>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</si>
  <si>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</si>
  <si>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</si>
  <si>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</si>
  <si>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</si>
  <si>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</si>
  <si>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</si>
  <si>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</si>
  <si>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</si>
  <si>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</si>
  <si>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</si>
  <si>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</si>
  <si>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</si>
  <si>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</si>
  <si>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</si>
  <si>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</si>
  <si>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</si>
  <si>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</si>
  <si>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</si>
  <si>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</si>
  <si>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</si>
  <si>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</si>
  <si>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</si>
  <si>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</si>
  <si>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</si>
  <si>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</si>
  <si>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</si>
  <si>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</si>
  <si>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</si>
  <si>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</si>
  <si>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</si>
  <si>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</si>
  <si>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</si>
  <si>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</si>
  <si>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</si>
  <si>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</si>
  <si>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</si>
  <si>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</si>
  <si>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</si>
  <si>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</si>
  <si>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</si>
  <si>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</si>
  <si>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</si>
  <si>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</si>
  <si>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</si>
  <si>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</si>
  <si>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</si>
  <si>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</si>
  <si>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</si>
  <si>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</si>
  <si>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</si>
  <si>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</si>
  <si>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</si>
  <si>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</si>
  <si>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</si>
  <si>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</si>
  <si>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</si>
  <si>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</si>
  <si>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</si>
  <si>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</si>
  <si>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</si>
  <si>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</si>
  <si>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</si>
  <si>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</si>
  <si>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</si>
  <si>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</si>
  <si>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</si>
  <si>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</si>
  <si>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</si>
  <si>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</si>
  <si>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</si>
  <si>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</si>
  <si>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</si>
  <si>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</si>
  <si>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</si>
  <si>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</si>
  <si>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</si>
  <si>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</si>
  <si>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</si>
  <si>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</si>
  <si>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</si>
  <si>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</si>
  <si>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</si>
  <si>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</si>
  <si>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</si>
  <si>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</si>
  <si>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</si>
  <si>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</si>
  <si>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</si>
  <si>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</si>
  <si>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</si>
  <si>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</si>
  <si>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</si>
  <si>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</si>
  <si>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</si>
  <si>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</si>
  <si>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</si>
  <si>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</si>
  <si>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</si>
  <si>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</si>
  <si>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</si>
  <si>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</si>
  <si>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</si>
  <si>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</si>
  <si>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</si>
  <si>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</si>
  <si>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</si>
  <si>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</si>
  <si>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</si>
  <si>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</si>
  <si>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</si>
  <si>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</si>
  <si>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</si>
  <si>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</si>
  <si>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</si>
  <si>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</si>
  <si>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</si>
  <si>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</si>
  <si>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</si>
  <si>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</si>
  <si>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</si>
  <si>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</si>
  <si>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</si>
  <si>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</si>
  <si>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</si>
  <si>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</si>
  <si>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</si>
  <si>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</si>
  <si>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</si>
  <si>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</si>
  <si>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</si>
  <si>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</si>
  <si>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</si>
  <si>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</si>
  <si>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</si>
  <si>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</si>
  <si>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</si>
  <si>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</si>
  <si>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</si>
  <si>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</si>
  <si>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</si>
  <si>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</si>
  <si>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</si>
  <si>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</si>
  <si>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</si>
  <si>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</si>
  <si>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</si>
  <si>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</si>
  <si>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</si>
  <si>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</si>
  <si>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</si>
  <si>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</si>
  <si>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</si>
  <si>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</si>
  <si>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</si>
  <si>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</si>
  <si>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</si>
  <si>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</si>
  <si>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</si>
  <si>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</si>
  <si>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</si>
  <si>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</si>
  <si>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</si>
  <si>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</si>
  <si>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</si>
  <si>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</si>
  <si>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</si>
  <si>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</si>
  <si>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</si>
  <si>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</si>
  <si>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</si>
  <si>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</si>
  <si>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</si>
  <si>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</si>
  <si>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</si>
  <si>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</si>
  <si>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</si>
  <si>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</si>
  <si>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</si>
  <si>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</si>
  <si>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</si>
  <si>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</si>
  <si>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</si>
  <si>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</si>
  <si>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</si>
  <si>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</si>
  <si>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</si>
  <si>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</si>
  <si>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</si>
  <si>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</si>
  <si>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</si>
  <si>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</si>
  <si>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</si>
  <si>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</si>
  <si>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</si>
  <si>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</si>
  <si>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</si>
  <si>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</si>
  <si>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</si>
  <si>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</si>
  <si>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</si>
  <si>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</si>
  <si>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</si>
  <si>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</si>
  <si>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</si>
  <si>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</si>
  <si>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</si>
  <si>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</si>
  <si>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</si>
  <si>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</si>
  <si>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</si>
  <si>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</si>
  <si>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</si>
  <si>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</si>
  <si>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</si>
  <si>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</si>
  <si>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</si>
  <si>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</si>
  <si>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</si>
  <si>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</si>
  <si>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</si>
  <si>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</si>
  <si>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</si>
  <si>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</si>
  <si>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</si>
  <si>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</si>
  <si>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</si>
  <si>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</si>
  <si>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</si>
  <si>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</si>
  <si>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</si>
  <si>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</si>
  <si>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</si>
  <si>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</si>
  <si>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</si>
  <si>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</si>
  <si>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</si>
  <si>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</si>
  <si>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</si>
  <si>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</si>
  <si>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</si>
  <si>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</si>
  <si>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</si>
  <si>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</si>
  <si>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</si>
  <si>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</si>
  <si>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</si>
  <si>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</si>
  <si>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</si>
  <si>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</si>
  <si>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</si>
  <si>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</si>
  <si>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</si>
  <si>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</si>
  <si>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</si>
  <si>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</si>
  <si>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</si>
  <si>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</si>
  <si>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</si>
  <si>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</si>
  <si>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</si>
  <si>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</si>
  <si>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</si>
  <si>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</si>
  <si>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</si>
  <si>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</si>
  <si>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</si>
  <si>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</si>
  <si>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</si>
  <si>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</si>
  <si>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</si>
  <si>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</si>
  <si>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</si>
  <si>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</si>
  <si>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</si>
  <si>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</si>
  <si>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</si>
  <si>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</si>
  <si>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</si>
  <si>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</si>
  <si>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</si>
  <si>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</si>
  <si>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</si>
  <si>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</si>
  <si>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</si>
  <si>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</si>
  <si>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</si>
  <si>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</si>
  <si>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</si>
  <si>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</si>
  <si>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</si>
  <si>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</si>
  <si>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</si>
  <si>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</si>
  <si>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</si>
  <si>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</si>
  <si>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</si>
  <si>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</si>
  <si>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</si>
  <si>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</si>
  <si>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</si>
  <si>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</si>
  <si>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</si>
  <si>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</si>
  <si>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</si>
  <si>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</si>
  <si>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</si>
  <si>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</si>
  <si>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</si>
  <si>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</si>
  <si>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</si>
  <si>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</si>
  <si>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</si>
  <si>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</si>
  <si>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</si>
  <si>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</si>
  <si>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</si>
  <si>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</si>
  <si>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</si>
  <si>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</si>
  <si>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</si>
  <si>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</si>
  <si>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</si>
  <si>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</si>
  <si>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</si>
  <si>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</si>
  <si>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</si>
  <si>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</si>
  <si>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</si>
  <si>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</si>
  <si>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</si>
  <si>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</si>
  <si>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</si>
  <si>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</si>
  <si>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</si>
  <si>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</si>
  <si>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</si>
  <si>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</si>
  <si>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</si>
  <si>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</si>
  <si>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</si>
  <si>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</si>
  <si>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</si>
  <si>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</si>
  <si>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</si>
  <si>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</si>
  <si>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</si>
  <si>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</si>
  <si>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</si>
  <si>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</si>
  <si>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</si>
  <si>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</si>
  <si>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</si>
  <si>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</si>
  <si>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</si>
  <si>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</si>
  <si>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</si>
  <si>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</si>
  <si>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</si>
  <si>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</si>
  <si>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</si>
  <si>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</si>
  <si>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</si>
  <si>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</si>
  <si>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</si>
  <si>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</si>
  <si>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</si>
  <si>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</si>
  <si>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</si>
  <si>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</si>
  <si>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</si>
  <si>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</si>
  <si>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</si>
  <si>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</si>
  <si>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</si>
  <si>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</si>
  <si>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</si>
  <si>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</si>
  <si>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</si>
  <si>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</si>
  <si>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</si>
  <si>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</si>
  <si>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</si>
  <si>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</si>
  <si>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</si>
  <si>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</si>
  <si>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</si>
  <si>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</si>
  <si>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</si>
  <si>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</si>
  <si>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</si>
  <si>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</si>
  <si>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</si>
  <si>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</si>
  <si>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</si>
  <si>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</si>
  <si>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</si>
  <si>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</si>
  <si>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</si>
  <si>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</si>
  <si>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</si>
  <si>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</si>
  <si>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</si>
  <si>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</si>
  <si>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</si>
  <si>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</si>
  <si>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</si>
  <si>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</si>
  <si>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</si>
  <si>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</si>
  <si>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</si>
  <si>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</si>
  <si>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</si>
  <si>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</si>
  <si>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</si>
  <si>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</si>
  <si>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</si>
  <si>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</si>
  <si>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</si>
  <si>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</si>
  <si>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</si>
  <si>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</si>
  <si>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</si>
  <si>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</si>
  <si>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</si>
  <si>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</si>
  <si>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</si>
  <si>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</si>
  <si>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</si>
  <si>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</si>
  <si>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</si>
  <si>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</si>
  <si>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</si>
  <si>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</si>
  <si>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</si>
  <si>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</si>
  <si>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</si>
  <si>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</si>
  <si>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</si>
  <si>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</si>
  <si>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</si>
  <si>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</si>
  <si>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</si>
  <si>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</si>
  <si>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</si>
  <si>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</si>
  <si>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</si>
  <si>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</si>
  <si>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</si>
  <si>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</si>
  <si>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</si>
  <si>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</si>
  <si>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</si>
  <si>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</si>
  <si>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</si>
  <si>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</si>
  <si>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</si>
  <si>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</si>
  <si>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</si>
  <si>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</si>
  <si>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</si>
  <si>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</si>
  <si>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</si>
  <si>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</si>
  <si>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</si>
  <si>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</si>
  <si>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</si>
  <si>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</si>
  <si>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</si>
  <si>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</si>
  <si>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</si>
  <si>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</si>
  <si>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</si>
  <si>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</si>
  <si>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</si>
  <si>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</si>
  <si>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</si>
  <si>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</si>
  <si>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</si>
  <si>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</si>
  <si>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</si>
  <si>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</si>
  <si>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</si>
  <si>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</si>
  <si>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</si>
  <si>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</si>
  <si>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</si>
  <si>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</si>
  <si>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</si>
  <si>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</si>
  <si>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</si>
  <si>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</si>
  <si>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</si>
  <si>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</si>
  <si>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</si>
  <si>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</si>
  <si>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</si>
  <si>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</si>
  <si>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</si>
  <si>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</si>
  <si>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</si>
  <si>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</si>
  <si>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</si>
  <si>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</si>
  <si>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</si>
  <si>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</si>
  <si>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</si>
  <si>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</si>
  <si>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</si>
  <si>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</si>
  <si>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</si>
  <si>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</si>
  <si>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</si>
  <si>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</si>
  <si>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</si>
  <si>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</si>
  <si>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</si>
  <si>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</si>
  <si>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</si>
  <si>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</si>
  <si>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</si>
  <si>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</si>
  <si>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</si>
  <si>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</si>
  <si>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</si>
  <si>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</si>
  <si>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</si>
  <si>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</si>
  <si>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</si>
  <si>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</si>
  <si>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</si>
  <si>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</si>
  <si>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</si>
  <si>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</si>
  <si>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</si>
  <si>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</si>
  <si>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</si>
  <si>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</si>
  <si>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</si>
  <si>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</si>
  <si>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</si>
  <si>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</si>
  <si>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</si>
  <si>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</si>
  <si>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</si>
  <si>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</si>
  <si>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</si>
  <si>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</si>
  <si>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</si>
  <si>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</si>
  <si>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</si>
  <si>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</si>
  <si>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</si>
  <si>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</si>
  <si>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</si>
  <si>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</si>
  <si>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</si>
  <si>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</si>
  <si>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</si>
  <si>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</si>
  <si>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</si>
  <si>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</si>
  <si>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</si>
  <si>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</si>
  <si>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</si>
  <si>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</si>
  <si>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</si>
  <si>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</si>
  <si>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</si>
  <si>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</si>
  <si>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</si>
  <si>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</si>
  <si>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</si>
  <si>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</si>
  <si>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</si>
  <si>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</si>
  <si>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</si>
  <si>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</si>
  <si>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</si>
  <si>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</si>
  <si>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</si>
  <si>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</si>
  <si>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</si>
  <si>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</si>
  <si>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</si>
  <si>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</si>
  <si>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</si>
  <si>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</si>
  <si>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</si>
  <si>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</si>
  <si>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>Инвестиционная программа АО "Янтарьэнерго"</t>
  </si>
  <si>
    <t>Субъект Российской Федерации: Калининградская область</t>
  </si>
  <si>
    <t>Погашение кредитов и займов всего, в том числе:</t>
  </si>
  <si>
    <t>23.3.7.1</t>
  </si>
  <si>
    <t>23.3.7.2</t>
  </si>
  <si>
    <t>15.1.1</t>
  </si>
  <si>
    <t>15.1.2</t>
  </si>
  <si>
    <t>15.1.3</t>
  </si>
  <si>
    <t xml:space="preserve">2. Источники финансирования инвестиционной программы субъекта электроэнергетики </t>
  </si>
  <si>
    <t>от "____".____________201__ г. № ______</t>
  </si>
  <si>
    <t>Форма № __ Финансовый план субъекта электроэнергетики</t>
  </si>
  <si>
    <t>реквизиты решения органа исполнительной власти, утвердившего инвестиционную программу</t>
  </si>
  <si>
    <t>2018 год</t>
  </si>
  <si>
    <t>2019 год</t>
  </si>
  <si>
    <t>2020 год</t>
  </si>
  <si>
    <t>4</t>
  </si>
  <si>
    <t>Прогноз</t>
  </si>
  <si>
    <t>2021 год</t>
  </si>
  <si>
    <t>2022 год</t>
  </si>
  <si>
    <t>2023 год</t>
  </si>
  <si>
    <t>План</t>
  </si>
  <si>
    <t xml:space="preserve">                    Год раскрытия (предоставления)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</si>
</sst>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</numFmts>
  <fonts count="3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3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6" fillId="0" borderId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61">
    <xf numFmtId="0" fontId="0" fillId="0" borderId="0" xfId="0"/>
    <xf numFmtId="0" fontId="1" fillId="0" borderId="11" xfId="43" applyFont="1" applyFill="1" applyBorder="1" applyAlignment="1">
      <alignment horizontal="left" vertical="center" wrapText="1" indent="3"/>
    </xf>
    <xf numFmtId="0" fontId="1" fillId="0" borderId="11" xfId="43" applyFont="1" applyFill="1" applyBorder="1" applyAlignment="1">
      <alignment horizontal="left" vertical="center" indent="1"/>
    </xf>
    <xf numFmtId="0" fontId="1" fillId="0" borderId="11" xfId="43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indent="3"/>
    </xf>
    <xf numFmtId="0" fontId="1" fillId="0" borderId="11" xfId="0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wrapText="1" indent="5"/>
    </xf>
    <xf numFmtId="0" fontId="1" fillId="0" borderId="16" xfId="0" applyFont="1" applyFill="1" applyBorder="1" applyAlignment="1">
      <alignment horizontal="left" vertical="center" wrapText="1" indent="1"/>
    </xf>
    <xf numFmtId="0" fontId="1" fillId="0" borderId="16" xfId="43" applyFont="1" applyFill="1" applyBorder="1" applyAlignment="1">
      <alignment horizontal="left" vertical="center" indent="5"/>
    </xf>
    <xf numFmtId="0" fontId="1" fillId="0" borderId="11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3"/>
    </xf>
    <xf numFmtId="0" fontId="1" fillId="0" borderId="16" xfId="43" applyFont="1" applyFill="1" applyBorder="1" applyAlignment="1">
      <alignment horizontal="left" vertical="center" indent="3"/>
    </xf>
    <xf numFmtId="0" fontId="1" fillId="0" borderId="11" xfId="43" applyFont="1" applyFill="1" applyBorder="1" applyAlignment="1">
      <alignment horizontal="left" vertical="center" indent="5"/>
    </xf>
    <xf numFmtId="0" fontId="1" fillId="0" borderId="17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3" fontId="1" fillId="0" borderId="17" xfId="69" applyNumberFormat="1" applyFont="1" applyFill="1" applyBorder="1" applyAlignment="1">
      <alignment horizontal="center" vertical="center"/>
    </xf>
    <xf numFmtId="3" fontId="1" fillId="0" borderId="11" xfId="69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1" xfId="43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/>
    </xf>
    <xf numFmtId="3" fontId="1" fillId="0" borderId="16" xfId="69" applyNumberFormat="1" applyFont="1" applyFill="1" applyBorder="1" applyAlignment="1">
      <alignment horizontal="center" vertical="center"/>
    </xf>
    <xf numFmtId="3" fontId="1" fillId="0" borderId="26" xfId="69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horizontal="left" vertical="center" wrapText="1" indent="1"/>
    </xf>
    <xf numFmtId="3" fontId="1" fillId="0" borderId="11" xfId="43" applyNumberFormat="1" applyFont="1" applyFill="1" applyBorder="1" applyAlignment="1">
      <alignment horizontal="left" vertical="center" wrapText="1" indent="3"/>
    </xf>
    <xf numFmtId="3" fontId="1" fillId="0" borderId="11" xfId="43" applyNumberFormat="1" applyFont="1" applyFill="1" applyBorder="1" applyAlignment="1">
      <alignment horizontal="left" vertical="center" wrapText="1" indent="5"/>
    </xf>
    <xf numFmtId="3" fontId="1" fillId="0" borderId="11" xfId="0" applyNumberFormat="1" applyFont="1" applyFill="1" applyBorder="1" applyAlignment="1">
      <alignment horizontal="left" vertical="center" wrapText="1" indent="7"/>
    </xf>
    <xf numFmtId="3" fontId="1" fillId="0" borderId="11" xfId="43" applyNumberFormat="1" applyFont="1" applyFill="1" applyBorder="1" applyAlignment="1">
      <alignment horizontal="left" vertical="center" indent="7"/>
    </xf>
    <xf numFmtId="3" fontId="1" fillId="0" borderId="10" xfId="0" applyNumberFormat="1" applyFont="1" applyFill="1" applyBorder="1" applyAlignment="1">
      <alignment horizontal="left" vertical="center" wrapText="1" indent="1"/>
    </xf>
    <xf numFmtId="3" fontId="1" fillId="0" borderId="17" xfId="0" applyNumberFormat="1" applyFont="1" applyFill="1" applyBorder="1" applyAlignment="1">
      <alignment vertical="center" wrapText="1"/>
    </xf>
    <xf numFmtId="3" fontId="1" fillId="0" borderId="16" xfId="43" applyNumberFormat="1" applyFont="1" applyFill="1" applyBorder="1" applyAlignment="1">
      <alignment horizontal="left" vertical="center" wrapText="1" indent="3"/>
    </xf>
    <xf numFmtId="3" fontId="24" fillId="0" borderId="29" xfId="43" applyNumberFormat="1" applyFont="1" applyFill="1" applyBorder="1" applyAlignment="1">
      <alignment horizontal="center" vertical="center"/>
    </xf>
    <xf numFmtId="3" fontId="24" fillId="0" borderId="16" xfId="43" applyNumberFormat="1" applyFont="1" applyFill="1" applyBorder="1" applyAlignment="1">
      <alignment horizontal="center" vertical="center" wrapText="1"/>
    </xf>
    <xf numFmtId="3" fontId="24" fillId="0" borderId="16" xfId="43" applyNumberFormat="1" applyFont="1" applyFill="1" applyBorder="1" applyAlignment="1">
      <alignment horizontal="center" vertical="center"/>
    </xf>
    <xf numFmtId="3" fontId="24" fillId="0" borderId="26" xfId="43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25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 wrapText="1"/>
    </xf>
    <xf numFmtId="3" fontId="1" fillId="0" borderId="29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/>
    </xf>
    <xf numFmtId="3" fontId="1" fillId="0" borderId="16" xfId="43" applyNumberFormat="1" applyFont="1" applyFill="1" applyBorder="1" applyAlignment="1">
      <alignment horizontal="center" vertical="center" wrapText="1"/>
    </xf>
    <xf numFmtId="49" fontId="24" fillId="0" borderId="10" xfId="43" applyNumberFormat="1" applyFont="1" applyFill="1" applyBorder="1" applyAlignment="1">
      <alignment horizontal="center" vertical="center"/>
    </xf>
    <xf numFmtId="0" fontId="24" fillId="0" borderId="10" xfId="43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9" fontId="2" fillId="0" borderId="22" xfId="43" applyNumberFormat="1" applyFont="1" applyFill="1" applyBorder="1" applyAlignment="1">
      <alignment horizontal="left" vertical="center"/>
    </xf>
    <xf numFmtId="0" fontId="28" fillId="0" borderId="25" xfId="43" applyFont="1" applyFill="1" applyBorder="1" applyAlignment="1">
      <alignment horizontal="center" vertical="center"/>
    </xf>
    <xf numFmtId="0" fontId="28" fillId="0" borderId="23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28" fillId="0" borderId="26" xfId="43" applyFont="1" applyFill="1" applyBorder="1" applyAlignment="1">
      <alignment horizontal="center" vertical="center"/>
    </xf>
    <xf numFmtId="0" fontId="28" fillId="0" borderId="27" xfId="43" applyFont="1" applyFill="1" applyBorder="1" applyAlignment="1">
      <alignment horizontal="center" vertical="center"/>
    </xf>
    <xf numFmtId="3" fontId="30" fillId="0" borderId="26" xfId="43" applyNumberFormat="1" applyFont="1" applyFill="1" applyBorder="1" applyAlignment="1">
      <alignment horizontal="center" vertical="center" wrapText="1"/>
    </xf>
    <xf numFmtId="3" fontId="28" fillId="0" borderId="27" xfId="43" applyNumberFormat="1" applyFont="1" applyFill="1" applyBorder="1" applyAlignment="1">
      <alignment horizontal="center" vertical="center"/>
    </xf>
    <xf numFmtId="3" fontId="28" fillId="0" borderId="23" xfId="43" applyNumberFormat="1" applyFont="1" applyFill="1" applyBorder="1" applyAlignment="1">
      <alignment horizontal="center" vertical="center"/>
    </xf>
    <xf numFmtId="3" fontId="28" fillId="0" borderId="24" xfId="43" applyNumberFormat="1" applyFont="1" applyFill="1" applyBorder="1" applyAlignment="1">
      <alignment horizontal="center" vertical="center"/>
    </xf>
    <xf numFmtId="3" fontId="28" fillId="0" borderId="26" xfId="43" applyNumberFormat="1" applyFont="1" applyFill="1" applyBorder="1" applyAlignment="1">
      <alignment horizontal="center" vertical="center"/>
    </xf>
    <xf numFmtId="0" fontId="28" fillId="0" borderId="0" xfId="43" applyFont="1" applyFill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 wrapText="1"/>
    </xf>
    <xf numFmtId="3" fontId="1" fillId="0" borderId="25" xfId="43" applyNumberFormat="1" applyFont="1" applyFill="1" applyBorder="1" applyAlignment="1">
      <alignment horizontal="center" vertical="center"/>
    </xf>
    <xf numFmtId="0" fontId="28" fillId="0" borderId="34" xfId="43" applyFont="1" applyFill="1" applyBorder="1" applyAlignment="1">
      <alignment horizontal="center" vertical="center"/>
    </xf>
    <xf numFmtId="0" fontId="28" fillId="0" borderId="35" xfId="43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 vertical="center"/>
    </xf>
    <xf numFmtId="9" fontId="1" fillId="0" borderId="11" xfId="60" applyFont="1" applyFill="1" applyBorder="1" applyAlignment="1">
      <alignment horizontal="center" vertical="center"/>
    </xf>
    <xf numFmtId="3" fontId="1" fillId="0" borderId="10" xfId="43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9" fontId="1" fillId="0" borderId="11" xfId="6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/>
    </xf>
    <xf numFmtId="3" fontId="1" fillId="0" borderId="16" xfId="43" applyNumberFormat="1" applyFont="1" applyFill="1" applyBorder="1" applyAlignment="1">
      <alignment horizontal="center"/>
    </xf>
    <xf numFmtId="49" fontId="24" fillId="0" borderId="31" xfId="43" applyNumberFormat="1" applyFont="1" applyFill="1" applyBorder="1" applyAlignment="1">
      <alignment horizontal="center" vertical="center"/>
    </xf>
    <xf numFmtId="0" fontId="24" fillId="0" borderId="24" xfId="43" applyFont="1" applyFill="1" applyBorder="1" applyAlignment="1">
      <alignment horizontal="center" vertical="center" wrapText="1"/>
    </xf>
    <xf numFmtId="3" fontId="1" fillId="0" borderId="43" xfId="43" applyNumberFormat="1" applyFont="1" applyFill="1" applyBorder="1" applyAlignment="1">
      <alignment horizontal="center" vertical="center"/>
    </xf>
    <xf numFmtId="3" fontId="1" fillId="0" borderId="24" xfId="43" applyNumberFormat="1" applyFont="1" applyFill="1" applyBorder="1" applyAlignment="1">
      <alignment horizontal="center" vertical="center"/>
    </xf>
    <xf numFmtId="9" fontId="1" fillId="0" borderId="23" xfId="60" applyNumberFormat="1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/>
    </xf>
    <xf numFmtId="0" fontId="1" fillId="0" borderId="25" xfId="0" applyFont="1" applyFill="1" applyBorder="1"/>
    <xf numFmtId="0" fontId="28" fillId="0" borderId="23" xfId="0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168" fontId="1" fillId="0" borderId="11" xfId="43" applyNumberFormat="1" applyFont="1" applyFill="1" applyBorder="1" applyAlignment="1">
      <alignment horizontal="center" vertical="center" wrapText="1"/>
    </xf>
    <xf numFmtId="49" fontId="1" fillId="0" borderId="0" xfId="43" applyNumberFormat="1" applyFont="1" applyFill="1" applyAlignment="1">
      <alignment horizontal="left" vertical="center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justify" vertical="center"/>
    </xf>
    <xf numFmtId="0" fontId="28" fillId="0" borderId="0" xfId="43" applyFont="1" applyFill="1"/>
    <xf numFmtId="0" fontId="2" fillId="0" borderId="17" xfId="43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horizontal="center" vertical="center" wrapText="1"/>
    </xf>
    <xf numFmtId="0" fontId="30" fillId="0" borderId="26" xfId="43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 indent="1"/>
    </xf>
    <xf numFmtId="3" fontId="1" fillId="0" borderId="0" xfId="43" applyNumberFormat="1" applyFont="1" applyFill="1"/>
    <xf numFmtId="0" fontId="2" fillId="0" borderId="34" xfId="43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/>
    </xf>
    <xf numFmtId="0" fontId="2" fillId="0" borderId="42" xfId="43" applyFont="1" applyFill="1" applyBorder="1" applyAlignment="1">
      <alignment horizontal="center" vertical="center" wrapText="1"/>
    </xf>
    <xf numFmtId="0" fontId="2" fillId="0" borderId="44" xfId="43" applyFont="1" applyFill="1" applyBorder="1" applyAlignment="1">
      <alignment horizontal="center" vertical="center" wrapText="1"/>
    </xf>
    <xf numFmtId="0" fontId="2" fillId="0" borderId="23" xfId="43" applyFont="1" applyFill="1" applyBorder="1" applyAlignment="1">
      <alignment horizontal="center" vertical="center" wrapText="1"/>
    </xf>
    <xf numFmtId="167" fontId="1" fillId="0" borderId="11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34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0" fontId="2" fillId="0" borderId="0" xfId="43" applyFont="1" applyFill="1" applyAlignment="1">
      <alignment horizontal="center" vertical="center" wrapText="1"/>
    </xf>
    <xf numFmtId="0" fontId="2" fillId="0" borderId="0" xfId="43" applyFont="1" applyFill="1" applyBorder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49" fontId="1" fillId="0" borderId="12" xfId="43" applyNumberFormat="1" applyFont="1" applyFill="1" applyBorder="1" applyAlignment="1">
      <alignment horizontal="center" vertical="center"/>
    </xf>
    <xf numFmtId="49" fontId="1" fillId="0" borderId="37" xfId="43" applyNumberFormat="1" applyFont="1" applyFill="1" applyBorder="1" applyAlignment="1">
      <alignment horizontal="center" vertical="center"/>
    </xf>
    <xf numFmtId="49" fontId="1" fillId="0" borderId="38" xfId="43" applyNumberFormat="1" applyFont="1" applyFill="1" applyBorder="1" applyAlignment="1">
      <alignment horizontal="center" vertical="center"/>
    </xf>
    <xf numFmtId="49" fontId="1" fillId="0" borderId="14" xfId="43" applyNumberFormat="1" applyFont="1" applyFill="1" applyBorder="1" applyAlignment="1">
      <alignment horizontal="center" vertical="center"/>
    </xf>
    <xf numFmtId="49" fontId="1" fillId="0" borderId="39" xfId="43" applyNumberFormat="1" applyFont="1" applyFill="1" applyBorder="1" applyAlignment="1">
      <alignment horizontal="center" vertical="center"/>
    </xf>
    <xf numFmtId="49" fontId="1" fillId="0" borderId="40" xfId="43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9" fillId="0" borderId="25" xfId="43" applyFont="1" applyFill="1" applyBorder="1" applyAlignment="1">
      <alignment horizontal="center" vertical="center" wrapText="1"/>
    </xf>
    <xf numFmtId="0" fontId="29" fillId="0" borderId="23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17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49" fontId="2" fillId="0" borderId="28" xfId="43" applyNumberFormat="1" applyFont="1" applyFill="1" applyBorder="1" applyAlignment="1">
      <alignment horizontal="center" vertical="center" wrapText="1"/>
    </xf>
    <xf numFmtId="49" fontId="2" fillId="0" borderId="30" xfId="43" applyNumberFormat="1" applyFont="1" applyFill="1" applyBorder="1" applyAlignment="1">
      <alignment horizontal="center" vertical="center" wrapText="1"/>
    </xf>
    <xf numFmtId="49" fontId="1" fillId="0" borderId="0" xfId="43" applyNumberFormat="1" applyFont="1" applyFill="1" applyAlignment="1">
      <alignment horizontal="left" vertical="center"/>
    </xf>
    <xf numFmtId="49" fontId="1" fillId="0" borderId="0" xfId="43" applyNumberFormat="1" applyFont="1" applyFill="1" applyAlignment="1">
      <alignment horizontal="left" vertical="top" wrapText="1"/>
    </xf>
    <xf numFmtId="0" fontId="1" fillId="0" borderId="15" xfId="43" applyFont="1" applyFill="1" applyBorder="1" applyAlignment="1">
      <alignment horizontal="center" vertical="center" wrapText="1"/>
    </xf>
    <xf numFmtId="0" fontId="1" fillId="0" borderId="0" xfId="43" applyFont="1" applyFill="1" applyBorder="1" applyAlignment="1">
      <alignment horizontal="center" vertical="center" wrapText="1"/>
    </xf>
    <xf numFmtId="0" fontId="1" fillId="0" borderId="41" xfId="43" applyFont="1" applyFill="1" applyBorder="1" applyAlignment="1">
      <alignment horizontal="center" vertical="center" wrapText="1"/>
    </xf>
    <xf numFmtId="3" fontId="1" fillId="0" borderId="13" xfId="43" applyNumberFormat="1" applyFont="1" applyFill="1" applyBorder="1" applyAlignment="1">
      <alignment horizontal="left" vertical="center" wrapText="1"/>
    </xf>
    <xf numFmtId="3" fontId="1" fillId="0" borderId="19" xfId="43" applyNumberFormat="1" applyFont="1" applyFill="1" applyBorder="1" applyAlignment="1">
      <alignment horizontal="left" vertical="center" wrapText="1"/>
    </xf>
    <xf numFmtId="3" fontId="1" fillId="0" borderId="28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60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" xfId="69" builtinId="3"/>
    <cellStyle name="Финансовый 2" xfId="70"/>
    <cellStyle name="Финансовый 2 2 2 2 2" xfId="71"/>
    <cellStyle name="Финансовый 3" xfId="72"/>
    <cellStyle name="Финансовый 5" xfId="73"/>
    <cellStyle name="Финансовый 5 2" xfId="74"/>
    <cellStyle name="Финансовый 6" xfId="75"/>
    <cellStyle name="Хороший 2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salaeva-TP\AppData\Local\Microsoft\Windows\INetCache\Content.Outlook\4Q7ET7J1\&#1041;&#1055;%20&#1071;&#1085;&#1090;&#1072;&#1088;&#1100;&#1101;&#1085;&#1077;&#1088;&#1075;&#1086;%202021-2025_26.03.21&#1076;&#1083;&#1103;%20&#1048;&#1055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Проверки"/>
      <sheetName val="СБП_ДопИнфо"/>
      <sheetName val="СБП_Списки"/>
      <sheetName val="СБП_Затраты_на_персонал"/>
      <sheetName val="СБП_ОцП"/>
      <sheetName val="СБП_ОФР"/>
      <sheetName val="СБП_ДохРасх_ВГО"/>
      <sheetName val="СБП_ИПР"/>
      <sheetName val="СБП_СметаЗатрат"/>
      <sheetName val="СБП_БДР"/>
      <sheetName val="СБП_Общее"/>
      <sheetName val="СБП_БДДС_ВГО"/>
      <sheetName val="СБП_БДДС"/>
      <sheetName val="СБП_ПрогнозныйБаланс"/>
      <sheetName val="СБП_ПрогнозныйБаланс_ВГО"/>
      <sheetName val="Содержание - расшир.формат"/>
      <sheetName val="Содержание - агрегир. формат"/>
      <sheetName val="Титул_1"/>
      <sheetName val="Титул"/>
      <sheetName val="Титул_ (2)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9.1. Смета затрат"/>
      <sheetName val="9.2. Прочие ДиР"/>
      <sheetName val="10. БДР"/>
      <sheetName val="11.БДДС (ДПН)"/>
      <sheetName val="12.Прогнозный баланс"/>
      <sheetName val="13.ПУЭ"/>
      <sheetName val="Сценарные условия"/>
      <sheetName val="Снижение_ОР"/>
      <sheetName val="14. Снижение ОР 3%"/>
      <sheetName val="14. Снижение 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44">
          <cell r="G44">
            <v>5.3800000000000001E-2</v>
          </cell>
        </row>
        <row r="60">
          <cell r="G60">
            <v>526.95399999999995</v>
          </cell>
          <cell r="H60">
            <v>526.60320000000002</v>
          </cell>
          <cell r="O60">
            <v>532.39599999999996</v>
          </cell>
          <cell r="P60">
            <v>538.08500000000004</v>
          </cell>
        </row>
        <row r="63">
          <cell r="G63">
            <v>147200</v>
          </cell>
          <cell r="H63">
            <v>154442.60665</v>
          </cell>
          <cell r="O63">
            <v>155323.66665</v>
          </cell>
          <cell r="P63">
            <v>156162.42665000001</v>
          </cell>
        </row>
      </sheetData>
      <sheetData sheetId="22">
        <row r="176">
          <cell r="G176">
            <v>3564.5493459999998</v>
          </cell>
          <cell r="H176">
            <v>3601.5220000000004</v>
          </cell>
          <cell r="O176">
            <v>3641.1370000000006</v>
          </cell>
          <cell r="P176">
            <v>3680.0480000000002</v>
          </cell>
        </row>
      </sheetData>
      <sheetData sheetId="23">
        <row r="26">
          <cell r="G26">
            <v>3643.632623</v>
          </cell>
        </row>
        <row r="29">
          <cell r="G29">
            <v>410.18668000000059</v>
          </cell>
          <cell r="H29">
            <v>351.12299999999993</v>
          </cell>
          <cell r="O29">
            <v>279.99999999999955</v>
          </cell>
          <cell r="P29">
            <v>282.92899999999963</v>
          </cell>
        </row>
      </sheetData>
      <sheetData sheetId="24">
        <row r="10">
          <cell r="G10">
            <v>428578.03972</v>
          </cell>
          <cell r="H10">
            <v>439001.36898000003</v>
          </cell>
          <cell r="O10">
            <v>442197.82022839994</v>
          </cell>
          <cell r="P10">
            <v>459885.72975753603</v>
          </cell>
        </row>
        <row r="37">
          <cell r="G37">
            <v>97186.055527000004</v>
          </cell>
          <cell r="H37">
            <v>106524.68791000001</v>
          </cell>
          <cell r="O37">
            <v>107300.31499999999</v>
          </cell>
          <cell r="P37">
            <v>112184.73300000001</v>
          </cell>
        </row>
      </sheetData>
      <sheetData sheetId="25">
        <row r="44">
          <cell r="G44">
            <v>5518933.2705599992</v>
          </cell>
          <cell r="H44">
            <v>2549223.0473500001</v>
          </cell>
          <cell r="O44">
            <v>1675202.8192099999</v>
          </cell>
          <cell r="P44">
            <v>1472343.0927299999</v>
          </cell>
        </row>
        <row r="45">
          <cell r="G45">
            <v>4976322.1457899995</v>
          </cell>
          <cell r="H45">
            <v>2549223.0473500001</v>
          </cell>
          <cell r="O45">
            <v>1675202.8192099999</v>
          </cell>
          <cell r="P45">
            <v>1472343.0927299999</v>
          </cell>
        </row>
        <row r="46">
          <cell r="G46">
            <v>859882.14655999991</v>
          </cell>
          <cell r="H46">
            <v>456800</v>
          </cell>
          <cell r="O46">
            <v>120000</v>
          </cell>
          <cell r="P46">
            <v>120000</v>
          </cell>
        </row>
        <row r="52">
          <cell r="G52">
            <v>1181898.59133</v>
          </cell>
          <cell r="H52">
            <v>1276986.56009</v>
          </cell>
          <cell r="O52">
            <v>954202.81920999999</v>
          </cell>
          <cell r="P52">
            <v>1352343.0927299999</v>
          </cell>
        </row>
        <row r="53">
          <cell r="G53">
            <v>1141698.12335</v>
          </cell>
          <cell r="H53">
            <v>1250495.5349999999</v>
          </cell>
          <cell r="O53">
            <v>950000</v>
          </cell>
          <cell r="P53">
            <v>1343030</v>
          </cell>
        </row>
        <row r="54">
          <cell r="G54">
            <v>4930</v>
          </cell>
          <cell r="H54">
            <v>17280.025090000127</v>
          </cell>
          <cell r="O54">
            <v>4202.8192099999869</v>
          </cell>
          <cell r="P54">
            <v>9313.0927299999166</v>
          </cell>
        </row>
        <row r="57">
          <cell r="G57">
            <v>2934541.4079</v>
          </cell>
          <cell r="H57">
            <v>815436.48725999997</v>
          </cell>
          <cell r="O57">
            <v>601000</v>
          </cell>
          <cell r="P57">
            <v>0</v>
          </cell>
        </row>
        <row r="58">
          <cell r="G58">
            <v>2917566.96514</v>
          </cell>
          <cell r="H58">
            <v>815436.48725999997</v>
          </cell>
          <cell r="O58">
            <v>601000</v>
          </cell>
        </row>
        <row r="63">
          <cell r="G63">
            <v>542611.12476999999</v>
          </cell>
          <cell r="H63">
            <v>0</v>
          </cell>
          <cell r="O63">
            <v>0</v>
          </cell>
          <cell r="P63">
            <v>0</v>
          </cell>
        </row>
        <row r="64">
          <cell r="G64">
            <v>459970.62729999999</v>
          </cell>
          <cell r="H64">
            <v>0</v>
          </cell>
          <cell r="O64">
            <v>0</v>
          </cell>
        </row>
        <row r="67">
          <cell r="G67">
            <v>82640.497470000002</v>
          </cell>
          <cell r="H67">
            <v>0</v>
          </cell>
        </row>
        <row r="113">
          <cell r="G113">
            <v>0</v>
          </cell>
        </row>
        <row r="114">
          <cell r="G114">
            <v>859882.14655999991</v>
          </cell>
          <cell r="H114">
            <v>456800</v>
          </cell>
          <cell r="O114">
            <v>120000</v>
          </cell>
          <cell r="P114">
            <v>120000</v>
          </cell>
        </row>
      </sheetData>
      <sheetData sheetId="26">
        <row r="13">
          <cell r="G13">
            <v>2182.5174999999999</v>
          </cell>
          <cell r="H13">
            <v>2134.5</v>
          </cell>
          <cell r="O13">
            <v>2106.5</v>
          </cell>
          <cell r="P13">
            <v>2097.5</v>
          </cell>
        </row>
      </sheetData>
      <sheetData sheetId="27">
        <row r="12">
          <cell r="G12">
            <v>6798762.9697599998</v>
          </cell>
          <cell r="H12">
            <v>7987305.9950872865</v>
          </cell>
          <cell r="O12">
            <v>7397115.7292161044</v>
          </cell>
          <cell r="P12">
            <v>7548654.3521383712</v>
          </cell>
        </row>
        <row r="13">
          <cell r="G13">
            <v>5803319.8864700003</v>
          </cell>
          <cell r="H13">
            <v>6576852.4228210095</v>
          </cell>
          <cell r="O13">
            <v>6645615.688315982</v>
          </cell>
          <cell r="P13">
            <v>6936923.333551676</v>
          </cell>
        </row>
        <row r="14">
          <cell r="G14">
            <v>888416.76564999996</v>
          </cell>
          <cell r="H14">
            <v>1191979.1600000001</v>
          </cell>
          <cell r="O14">
            <v>521826.09445000003</v>
          </cell>
          <cell r="P14">
            <v>329730.39192000002</v>
          </cell>
        </row>
        <row r="31">
          <cell r="G31">
            <v>-267471.28888000001</v>
          </cell>
          <cell r="H31">
            <v>-252277.20725921998</v>
          </cell>
          <cell r="O31">
            <v>-258248.91897288556</v>
          </cell>
          <cell r="P31">
            <v>-264383.47010053304</v>
          </cell>
        </row>
        <row r="33">
          <cell r="G33">
            <v>6433.4573299999993</v>
          </cell>
          <cell r="H33">
            <v>8006</v>
          </cell>
          <cell r="O33">
            <v>7908</v>
          </cell>
          <cell r="P33">
            <v>7977</v>
          </cell>
        </row>
        <row r="34">
          <cell r="G34">
            <v>-284512.32814</v>
          </cell>
          <cell r="H34">
            <v>-244982.61673474486</v>
          </cell>
          <cell r="O34">
            <v>-218134.31099999999</v>
          </cell>
          <cell r="P34">
            <v>-183979.78552999999</v>
          </cell>
        </row>
        <row r="35">
          <cell r="G35">
            <v>14798.456059999999</v>
          </cell>
          <cell r="H35">
            <v>15463.320134388799</v>
          </cell>
          <cell r="O35">
            <v>42296.398548632918</v>
          </cell>
          <cell r="P35">
            <v>43492.485769365798</v>
          </cell>
        </row>
        <row r="36">
          <cell r="G36">
            <v>122104.20295000001</v>
          </cell>
          <cell r="H36">
            <v>18795.036999999997</v>
          </cell>
          <cell r="O36">
            <v>19170.937739999994</v>
          </cell>
          <cell r="P36">
            <v>19554.356494799998</v>
          </cell>
        </row>
        <row r="38">
          <cell r="G38">
            <v>-334462.12731999997</v>
          </cell>
          <cell r="H38">
            <v>-139607.54010360443</v>
          </cell>
          <cell r="O38">
            <v>-147144.9816741432</v>
          </cell>
          <cell r="P38">
            <v>-147891.20793045932</v>
          </cell>
        </row>
        <row r="41">
          <cell r="G41">
            <v>-305737.94375999947</v>
          </cell>
          <cell r="H41">
            <v>-13652.283768327761</v>
          </cell>
          <cell r="O41">
            <v>10495.316484575218</v>
          </cell>
          <cell r="P41">
            <v>609310.78196017921</v>
          </cell>
        </row>
        <row r="42">
          <cell r="G42">
            <v>445998.57365999988</v>
          </cell>
          <cell r="H42">
            <v>1021543.6078601191</v>
          </cell>
          <cell r="O42">
            <v>361835.96722559439</v>
          </cell>
          <cell r="P42">
            <v>200160.57943666156</v>
          </cell>
        </row>
        <row r="45">
          <cell r="G45">
            <v>29836.289239999973</v>
          </cell>
          <cell r="H45">
            <v>-197828.42210396772</v>
          </cell>
          <cell r="O45">
            <v>-72481.674901271443</v>
          </cell>
          <cell r="P45">
            <v>-181836.5439535288</v>
          </cell>
        </row>
        <row r="68">
          <cell r="G68">
            <v>-206021.87226093741</v>
          </cell>
          <cell r="H68">
            <v>1078.1729853368597</v>
          </cell>
          <cell r="O68">
            <v>20396.253187660175</v>
          </cell>
          <cell r="P68">
            <v>487448.62556814338</v>
          </cell>
        </row>
        <row r="69">
          <cell r="G69">
            <v>369537.04226824286</v>
          </cell>
          <cell r="H69">
            <v>817234.88628809527</v>
          </cell>
          <cell r="O69">
            <v>289468.77378047549</v>
          </cell>
          <cell r="P69">
            <v>160128.46354932926</v>
          </cell>
        </row>
        <row r="74">
          <cell r="G74">
            <v>7065.0228915000262</v>
          </cell>
          <cell r="H74">
            <v>42565.684420793543</v>
          </cell>
          <cell r="O74">
            <v>17496.334980254283</v>
          </cell>
          <cell r="P74">
            <v>36367.308790705771</v>
          </cell>
        </row>
        <row r="76">
          <cell r="G76">
            <v>134235.43493850049</v>
          </cell>
          <cell r="H76">
            <v>537712.89575047744</v>
          </cell>
          <cell r="O76">
            <v>332430.36462483136</v>
          </cell>
          <cell r="P76">
            <v>646931.53342665231</v>
          </cell>
        </row>
      </sheetData>
      <sheetData sheetId="28">
        <row r="11">
          <cell r="G11">
            <v>6211660.4620500002</v>
          </cell>
          <cell r="H11">
            <v>6595838.0848634876</v>
          </cell>
          <cell r="O11">
            <v>6678803.3983242372</v>
          </cell>
          <cell r="P11">
            <v>6378624.4811744336</v>
          </cell>
        </row>
        <row r="13">
          <cell r="G13">
            <v>143313.33372000005</v>
          </cell>
          <cell r="H13">
            <v>160309.81203512001</v>
          </cell>
          <cell r="O13">
            <v>163516.00827582242</v>
          </cell>
          <cell r="P13">
            <v>166786.32844133888</v>
          </cell>
        </row>
        <row r="16">
          <cell r="G16">
            <v>1228026.7828800001</v>
          </cell>
          <cell r="H16">
            <v>1133805.3658100001</v>
          </cell>
          <cell r="O16">
            <v>937679.56240000005</v>
          </cell>
          <cell r="P16">
            <v>972578.37396999996</v>
          </cell>
        </row>
        <row r="21">
          <cell r="G21">
            <v>43466.193189999991</v>
          </cell>
          <cell r="H21">
            <v>42083.821319999995</v>
          </cell>
          <cell r="O21">
            <v>42925.497746399997</v>
          </cell>
          <cell r="P21">
            <v>43784.007701327995</v>
          </cell>
        </row>
        <row r="23">
          <cell r="G23">
            <v>36854.826460000004</v>
          </cell>
          <cell r="H23">
            <v>35427.596919999996</v>
          </cell>
          <cell r="O23">
            <v>36136.148858399996</v>
          </cell>
          <cell r="P23">
            <v>36858.871835568003</v>
          </cell>
        </row>
        <row r="24">
          <cell r="G24">
            <v>27785.742729999998</v>
          </cell>
          <cell r="H24">
            <v>52688.037540967744</v>
          </cell>
          <cell r="O24">
            <v>53741.798291787098</v>
          </cell>
          <cell r="P24">
            <v>54816.634257622834</v>
          </cell>
        </row>
        <row r="32">
          <cell r="G32">
            <v>88270.685470000011</v>
          </cell>
          <cell r="H32">
            <v>95690.990640000004</v>
          </cell>
          <cell r="O32">
            <v>97604.810452799997</v>
          </cell>
          <cell r="P32">
            <v>99556.906661855988</v>
          </cell>
        </row>
        <row r="35">
          <cell r="G35">
            <v>840108.9659200001</v>
          </cell>
          <cell r="H35">
            <v>974011.09802065603</v>
          </cell>
          <cell r="O35">
            <v>909313.55849050893</v>
          </cell>
          <cell r="P35">
            <v>945756.07627190801</v>
          </cell>
        </row>
        <row r="38">
          <cell r="G38">
            <v>3003.3776700000003</v>
          </cell>
          <cell r="H38">
            <v>3539.5134899999998</v>
          </cell>
          <cell r="O38">
            <v>3610.3037598000001</v>
          </cell>
          <cell r="P38">
            <v>3682.5098349960003</v>
          </cell>
        </row>
        <row r="41">
          <cell r="G41">
            <v>21141.041310000004</v>
          </cell>
          <cell r="H41">
            <v>28164.41359</v>
          </cell>
          <cell r="O41">
            <v>28727.7018618</v>
          </cell>
          <cell r="P41">
            <v>29302.255899036001</v>
          </cell>
        </row>
        <row r="42">
          <cell r="G42">
            <v>1610980.7863099996</v>
          </cell>
          <cell r="H42">
            <v>1810988.6942110572</v>
          </cell>
          <cell r="O42">
            <v>1862378.0993716575</v>
          </cell>
          <cell r="P42">
            <v>1920289.9408927574</v>
          </cell>
        </row>
        <row r="45">
          <cell r="G45">
            <v>1301161.0542499998</v>
          </cell>
          <cell r="H45">
            <v>1243120.3544698623</v>
          </cell>
          <cell r="O45">
            <v>1271413.965103958</v>
          </cell>
          <cell r="P45">
            <v>1300556.3840570769</v>
          </cell>
        </row>
        <row r="69">
          <cell r="G69">
            <v>145417.82204</v>
          </cell>
          <cell r="H69">
            <v>152990.32265663566</v>
          </cell>
          <cell r="O69">
            <v>165552.177251449</v>
          </cell>
          <cell r="P69">
            <v>179708.40517882901</v>
          </cell>
        </row>
        <row r="73">
          <cell r="G73">
            <v>141282.12909999999</v>
          </cell>
          <cell r="H73">
            <v>148437.04165663561</v>
          </cell>
          <cell r="O73">
            <v>160998.89625144895</v>
          </cell>
          <cell r="P73">
            <v>175155.12417882896</v>
          </cell>
        </row>
        <row r="84">
          <cell r="G84">
            <v>213514.28210000001</v>
          </cell>
          <cell r="H84">
            <v>300484.87999842304</v>
          </cell>
          <cell r="O84">
            <v>670528.20159839152</v>
          </cell>
          <cell r="P84">
            <v>262214.96363035939</v>
          </cell>
        </row>
        <row r="731">
          <cell r="G731">
            <v>6103952.1212600004</v>
          </cell>
          <cell r="H731">
            <v>6407307.2206619848</v>
          </cell>
          <cell r="O731">
            <v>6491240.7954626819</v>
          </cell>
          <cell r="P731">
            <v>6185424.6163938418</v>
          </cell>
        </row>
        <row r="1419">
          <cell r="G1419">
            <v>62016.154889999998</v>
          </cell>
          <cell r="H1419">
            <v>74402.790026321425</v>
          </cell>
          <cell r="O1419">
            <v>77265.931872394431</v>
          </cell>
          <cell r="P1419">
            <v>79397.091465603255</v>
          </cell>
        </row>
      </sheetData>
      <sheetData sheetId="29">
        <row r="12">
          <cell r="G12">
            <v>6433.4573299999993</v>
          </cell>
        </row>
        <row r="36">
          <cell r="G36">
            <v>20536.307919999999</v>
          </cell>
          <cell r="H36">
            <v>0</v>
          </cell>
          <cell r="O36">
            <v>0</v>
          </cell>
          <cell r="P36">
            <v>0</v>
          </cell>
        </row>
        <row r="39">
          <cell r="G39">
            <v>13158.96392</v>
          </cell>
          <cell r="H39">
            <v>0</v>
          </cell>
          <cell r="O39">
            <v>0</v>
          </cell>
          <cell r="P39">
            <v>0</v>
          </cell>
        </row>
        <row r="66">
          <cell r="G66">
            <v>11550.621579999999</v>
          </cell>
          <cell r="H66">
            <v>7790.6330000000007</v>
          </cell>
          <cell r="O66">
            <v>7946.4456600000012</v>
          </cell>
          <cell r="P66">
            <v>8105.3745732000016</v>
          </cell>
        </row>
        <row r="67">
          <cell r="G67">
            <v>20852.350620000001</v>
          </cell>
          <cell r="H67">
            <v>22816.815947224</v>
          </cell>
          <cell r="O67">
            <v>23073.152266168479</v>
          </cell>
          <cell r="P67">
            <v>23534.615311491849</v>
          </cell>
        </row>
        <row r="95">
          <cell r="G95">
            <v>37368.701699999998</v>
          </cell>
          <cell r="H95">
            <v>178.38</v>
          </cell>
          <cell r="O95">
            <v>181.94759999999999</v>
          </cell>
          <cell r="P95">
            <v>185.58655199999998</v>
          </cell>
        </row>
        <row r="96">
          <cell r="G96">
            <v>36956.189879999998</v>
          </cell>
          <cell r="H96">
            <v>0</v>
          </cell>
          <cell r="O96">
            <v>0</v>
          </cell>
          <cell r="P96">
            <v>0</v>
          </cell>
        </row>
      </sheetData>
      <sheetData sheetId="30">
        <row r="243">
          <cell r="G243">
            <v>0</v>
          </cell>
        </row>
      </sheetData>
      <sheetData sheetId="31">
        <row r="15">
          <cell r="G15">
            <v>501590.00000199676</v>
          </cell>
        </row>
        <row r="18">
          <cell r="G18">
            <v>8541320.7331409995</v>
          </cell>
          <cell r="N18">
            <v>8673858.022746468</v>
          </cell>
          <cell r="AL18">
            <v>8764853.1035010964</v>
          </cell>
          <cell r="AR18">
            <v>9027404.9276030101</v>
          </cell>
        </row>
        <row r="19">
          <cell r="G19">
            <v>7031158.2290509995</v>
          </cell>
          <cell r="N19">
            <v>7891354.845948467</v>
          </cell>
          <cell r="AL19">
            <v>7974866.713471096</v>
          </cell>
          <cell r="AR19">
            <v>8324308.0002620118</v>
          </cell>
        </row>
        <row r="20">
          <cell r="G20">
            <v>1113759.1310899998</v>
          </cell>
          <cell r="N20">
            <v>500000.48743999994</v>
          </cell>
          <cell r="AL20">
            <v>400000</v>
          </cell>
          <cell r="AR20">
            <v>400000</v>
          </cell>
        </row>
        <row r="21">
          <cell r="G21">
            <v>1814.9760000000001</v>
          </cell>
          <cell r="N21">
            <v>0</v>
          </cell>
          <cell r="AL21">
            <v>0</v>
          </cell>
          <cell r="AR21">
            <v>0</v>
          </cell>
        </row>
        <row r="41">
          <cell r="G41">
            <v>6211054.2498539994</v>
          </cell>
          <cell r="N41">
            <v>6384393.355795824</v>
          </cell>
          <cell r="AL41">
            <v>6760268.7264248114</v>
          </cell>
          <cell r="AR41">
            <v>6381397.4817756712</v>
          </cell>
        </row>
        <row r="43">
          <cell r="G43">
            <v>133511.28152000002</v>
          </cell>
          <cell r="N43">
            <v>210371.774442144</v>
          </cell>
          <cell r="AL43">
            <v>196219.20993098689</v>
          </cell>
          <cell r="AR43">
            <v>208143.59412960664</v>
          </cell>
        </row>
        <row r="46">
          <cell r="G46">
            <v>1389538.4613300001</v>
          </cell>
          <cell r="N46">
            <v>1354877.2341799999</v>
          </cell>
          <cell r="AL46">
            <v>1134998.54794</v>
          </cell>
          <cell r="AR46">
            <v>1165144.21652</v>
          </cell>
        </row>
        <row r="65">
          <cell r="G65">
            <v>988856.3462400001</v>
          </cell>
          <cell r="N65">
            <v>1141415.9724775637</v>
          </cell>
          <cell r="AL65">
            <v>1075606.2149962108</v>
          </cell>
          <cell r="AR65">
            <v>1119153.6336385296</v>
          </cell>
        </row>
        <row r="71">
          <cell r="G71">
            <v>98524.708500000008</v>
          </cell>
          <cell r="N71">
            <v>48934.265507999997</v>
          </cell>
          <cell r="AL71">
            <v>44128.486552319999</v>
          </cell>
          <cell r="AR71">
            <v>53881.909474585598</v>
          </cell>
        </row>
        <row r="73">
          <cell r="G73">
            <v>1129424.155298</v>
          </cell>
          <cell r="N73">
            <v>1071372.0991427398</v>
          </cell>
          <cell r="AL73">
            <v>1096839.1472940645</v>
          </cell>
          <cell r="AR73">
            <v>1133394.3094061476</v>
          </cell>
        </row>
        <row r="75">
          <cell r="G75">
            <v>311940.38387600001</v>
          </cell>
          <cell r="N75">
            <v>320564.55424282188</v>
          </cell>
          <cell r="AL75">
            <v>328187.7271782193</v>
          </cell>
          <cell r="AR75">
            <v>339136.99547164427</v>
          </cell>
        </row>
        <row r="76">
          <cell r="G76">
            <v>4886.4946200000004</v>
          </cell>
          <cell r="N76">
            <v>4891.2100765514242</v>
          </cell>
          <cell r="AL76">
            <v>5061.6989294237183</v>
          </cell>
          <cell r="AR76">
            <v>5170.0338204572645</v>
          </cell>
        </row>
        <row r="78">
          <cell r="G78">
            <v>420525.84531</v>
          </cell>
          <cell r="N78">
            <v>481925.16106927191</v>
          </cell>
          <cell r="AL78">
            <v>917522.61893842299</v>
          </cell>
          <cell r="AR78">
            <v>989621.84241552954</v>
          </cell>
        </row>
        <row r="87">
          <cell r="G87">
            <v>109531.89200000001</v>
          </cell>
          <cell r="N87">
            <v>3.0013325158506632E-11</v>
          </cell>
          <cell r="AL87">
            <v>273189.6782799213</v>
          </cell>
          <cell r="AR87">
            <v>157497.82669046446</v>
          </cell>
        </row>
        <row r="92">
          <cell r="G92">
            <v>353970.49532000005</v>
          </cell>
          <cell r="N92">
            <v>393520.12207522313</v>
          </cell>
          <cell r="AL92">
            <v>799184.52202176745</v>
          </cell>
          <cell r="AR92">
            <v>308899.31325377838</v>
          </cell>
        </row>
        <row r="167">
          <cell r="Y167">
            <v>3700.0014500000002</v>
          </cell>
        </row>
        <row r="173">
          <cell r="G173">
            <v>28968.360360000002</v>
          </cell>
          <cell r="N173">
            <v>5846.236577123289</v>
          </cell>
          <cell r="AL173">
            <v>10575.17301369863</v>
          </cell>
          <cell r="AR173">
            <v>5572.6027397260277</v>
          </cell>
        </row>
        <row r="174">
          <cell r="G174">
            <v>204944.13312000001</v>
          </cell>
          <cell r="N174">
            <v>181161.22470014822</v>
          </cell>
          <cell r="AL174">
            <v>156565.07424657536</v>
          </cell>
          <cell r="AR174">
            <v>144810.57602739727</v>
          </cell>
        </row>
        <row r="210">
          <cell r="G210">
            <v>25426.974619999997</v>
          </cell>
          <cell r="N210">
            <v>25255.157134388799</v>
          </cell>
          <cell r="AL210">
            <v>52268.072288632917</v>
          </cell>
          <cell r="AR210">
            <v>53647.5929841658</v>
          </cell>
        </row>
        <row r="220">
          <cell r="G220">
            <v>5518932.6982800001</v>
          </cell>
          <cell r="N220">
            <v>2549223.0473500001</v>
          </cell>
          <cell r="Y220">
            <v>921735.9993828095</v>
          </cell>
          <cell r="AL220">
            <v>1675202.8192099999</v>
          </cell>
          <cell r="AR220">
            <v>1472343.0927299999</v>
          </cell>
        </row>
        <row r="276">
          <cell r="G276">
            <v>7229178.2696999991</v>
          </cell>
          <cell r="N276">
            <v>1873442.4872599998</v>
          </cell>
          <cell r="AL276">
            <v>1771908</v>
          </cell>
          <cell r="AR276">
            <v>1107977</v>
          </cell>
        </row>
        <row r="277">
          <cell r="G277">
            <v>2917566.96741</v>
          </cell>
          <cell r="N277">
            <v>815436.48725999997</v>
          </cell>
          <cell r="AL277">
            <v>601000</v>
          </cell>
          <cell r="AR277">
            <v>0</v>
          </cell>
        </row>
        <row r="278">
          <cell r="G278">
            <v>4305138.6238899995</v>
          </cell>
          <cell r="N278">
            <v>1000000</v>
          </cell>
          <cell r="AL278">
            <v>1100000</v>
          </cell>
          <cell r="AR278">
            <v>1000000</v>
          </cell>
        </row>
        <row r="287">
          <cell r="G287">
            <v>6472.6784000000007</v>
          </cell>
          <cell r="N287">
            <v>8006</v>
          </cell>
          <cell r="AL287">
            <v>7908</v>
          </cell>
          <cell r="AR287">
            <v>7977</v>
          </cell>
        </row>
        <row r="295">
          <cell r="G295">
            <v>4260112.9832900008</v>
          </cell>
          <cell r="N295">
            <v>1632935.0734085008</v>
          </cell>
          <cell r="AL295">
            <v>2133812.8957504774</v>
          </cell>
          <cell r="AR295">
            <v>2059912.0651548314</v>
          </cell>
        </row>
        <row r="296">
          <cell r="G296">
            <v>202673.99999000001</v>
          </cell>
          <cell r="N296">
            <v>134235.43493850049</v>
          </cell>
          <cell r="AL296">
            <v>537712.89575047744</v>
          </cell>
          <cell r="AR296">
            <v>332430.36462483136</v>
          </cell>
        </row>
        <row r="297">
          <cell r="G297">
            <v>600000</v>
          </cell>
          <cell r="N297">
            <v>800000</v>
          </cell>
          <cell r="AL297">
            <v>900000</v>
          </cell>
          <cell r="AR297">
            <v>800000</v>
          </cell>
        </row>
        <row r="298">
          <cell r="G298">
            <v>3435138.6233000001</v>
          </cell>
          <cell r="N298">
            <v>581000</v>
          </cell>
          <cell r="AL298">
            <v>489000</v>
          </cell>
          <cell r="AR298">
            <v>200000</v>
          </cell>
        </row>
      </sheetData>
      <sheetData sheetId="32">
        <row r="4">
          <cell r="AG4">
            <v>3173.7869999999998</v>
          </cell>
        </row>
        <row r="34">
          <cell r="G34">
            <v>1030054.0000000019</v>
          </cell>
          <cell r="H34">
            <v>1475799.5542413665</v>
          </cell>
          <cell r="O34">
            <v>1234002.6629331154</v>
          </cell>
          <cell r="P34">
            <v>1125372.5220611133</v>
          </cell>
        </row>
        <row r="55">
          <cell r="G55">
            <v>168274.160227688</v>
          </cell>
          <cell r="H55">
            <v>180322.18685443327</v>
          </cell>
          <cell r="O55">
            <v>180194.2993625151</v>
          </cell>
          <cell r="P55">
            <v>180194.29936251324</v>
          </cell>
        </row>
        <row r="58">
          <cell r="G58">
            <v>123746.77383000001</v>
          </cell>
          <cell r="H58">
            <v>565824.16055999999</v>
          </cell>
          <cell r="O58">
            <v>492015.4739000001</v>
          </cell>
          <cell r="P58">
            <v>487691.94420400006</v>
          </cell>
        </row>
        <row r="94">
          <cell r="G94">
            <v>3170000</v>
          </cell>
          <cell r="H94">
            <v>2689000</v>
          </cell>
          <cell r="O94">
            <v>2500000</v>
          </cell>
          <cell r="P94">
            <v>2400000</v>
          </cell>
        </row>
        <row r="97">
          <cell r="G97">
            <v>1686545</v>
          </cell>
          <cell r="H97">
            <v>1323074.2429088959</v>
          </cell>
          <cell r="O97">
            <v>626586.68036889611</v>
          </cell>
          <cell r="P97">
            <v>90000</v>
          </cell>
        </row>
        <row r="109">
          <cell r="G109">
            <v>280012.87</v>
          </cell>
          <cell r="H109">
            <v>70000</v>
          </cell>
          <cell r="O109">
            <v>50000</v>
          </cell>
          <cell r="P109">
            <v>50000</v>
          </cell>
        </row>
        <row r="116">
          <cell r="G116">
            <v>3787</v>
          </cell>
          <cell r="H116">
            <v>103797.2602586189</v>
          </cell>
          <cell r="O116">
            <v>3797.2602586189059</v>
          </cell>
          <cell r="P116">
            <v>103797.2602586189</v>
          </cell>
        </row>
        <row r="117">
          <cell r="G117">
            <v>2274819.1368399998</v>
          </cell>
          <cell r="H117">
            <v>2005501.3699208563</v>
          </cell>
          <cell r="O117">
            <v>2096043.3097344879</v>
          </cell>
          <cell r="P117">
            <v>1710850.4041946908</v>
          </cell>
        </row>
        <row r="121">
          <cell r="G121">
            <v>64008.625860000102</v>
          </cell>
          <cell r="H121">
            <v>62466.474302000046</v>
          </cell>
          <cell r="O121">
            <v>52683.401242000204</v>
          </cell>
          <cell r="P121">
            <v>54633.233486000136</v>
          </cell>
        </row>
        <row r="124">
          <cell r="H124">
            <v>616431.32770480937</v>
          </cell>
          <cell r="O124">
            <v>755944.54706480994</v>
          </cell>
          <cell r="P124">
            <v>437921.33647881</v>
          </cell>
        </row>
        <row r="125">
          <cell r="G125">
            <v>47707.328950000003</v>
          </cell>
          <cell r="H125">
            <v>56784.685485084075</v>
          </cell>
          <cell r="O125">
            <v>56784.685485084075</v>
          </cell>
          <cell r="P125">
            <v>56784.685485084075</v>
          </cell>
        </row>
        <row r="129">
          <cell r="G129">
            <v>679530.402</v>
          </cell>
          <cell r="H129">
            <v>330000</v>
          </cell>
          <cell r="O129">
            <v>50000</v>
          </cell>
          <cell r="P129">
            <v>50000</v>
          </cell>
        </row>
        <row r="132">
          <cell r="G132">
            <v>310.63341000000003</v>
          </cell>
          <cell r="H132">
            <v>39647</v>
          </cell>
          <cell r="O132">
            <v>39647</v>
          </cell>
          <cell r="P132">
            <v>39647</v>
          </cell>
        </row>
        <row r="133">
          <cell r="G133">
            <v>34223.292439999997</v>
          </cell>
          <cell r="H133">
            <v>28949.856482137933</v>
          </cell>
          <cell r="O133">
            <v>28949.856482137962</v>
          </cell>
          <cell r="P133">
            <v>28949.856482137962</v>
          </cell>
        </row>
      </sheetData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2"/>
  <sheetViews>
    <sheetView tabSelected="1" view="pageBreakPreview" zoomScale="85" zoomScaleNormal="100" zoomScaleSheetLayoutView="85" workbookViewId="0">
      <selection activeCell="A12" sqref="A12:B12"/>
    </sheetView>
  </sheetViews>
  <sheetFormatPr defaultColWidth="10.28515625" defaultRowHeight="15.75" x14ac:dyDescent="0.25"/>
  <cols>
    <col min="1" max="1" width="10.140625" style="59" customWidth="1"/>
    <col min="2" max="2" width="85.28515625" style="10" customWidth="1"/>
    <col min="3" max="3" width="12.28515625" style="71" customWidth="1"/>
    <col min="4" max="4" width="17.42578125" style="11" customWidth="1"/>
    <col min="5" max="9" width="18.85546875" style="11" customWidth="1"/>
    <col min="10" max="10" width="23.140625" style="11" customWidth="1"/>
    <col min="11" max="11" width="10.28515625" style="11" customWidth="1"/>
    <col min="12" max="12" width="10.28515625" style="11"/>
    <col min="13" max="13" width="10.28515625" style="11" customWidth="1"/>
    <col min="14" max="16384" width="10.28515625" style="11"/>
  </cols>
  <sheetData>
    <row r="1" spans="1:10" x14ac:dyDescent="0.25">
      <c r="J1" s="109" t="s">
        <v>88</v>
      </c>
    </row>
    <row r="2" spans="1:10" x14ac:dyDescent="0.25">
      <c r="J2" s="109" t="s">
        <v>87</v>
      </c>
    </row>
    <row r="3" spans="1:10" ht="11.25" customHeight="1" x14ac:dyDescent="0.25">
      <c r="J3" s="109" t="s">
        <v>687</v>
      </c>
    </row>
    <row r="4" spans="1:10" ht="12" customHeight="1" x14ac:dyDescent="0.25">
      <c r="J4" s="109"/>
    </row>
    <row r="5" spans="1:10" ht="7.5" customHeight="1" x14ac:dyDescent="0.25">
      <c r="J5" s="109"/>
    </row>
    <row r="6" spans="1:10" x14ac:dyDescent="0.25">
      <c r="A6" s="129" t="s">
        <v>688</v>
      </c>
      <c r="B6" s="129"/>
      <c r="C6" s="129"/>
      <c r="D6" s="129"/>
      <c r="E6" s="129"/>
      <c r="F6" s="129"/>
      <c r="G6" s="129"/>
      <c r="H6" s="129"/>
      <c r="I6" s="129"/>
      <c r="J6" s="129"/>
    </row>
    <row r="7" spans="1:10" ht="10.5" customHeight="1" x14ac:dyDescent="0.25">
      <c r="A7" s="130"/>
      <c r="B7" s="130"/>
      <c r="C7" s="130"/>
      <c r="D7" s="130"/>
      <c r="E7" s="130"/>
      <c r="F7" s="130"/>
      <c r="G7" s="130"/>
      <c r="H7" s="130"/>
      <c r="I7" s="130"/>
      <c r="J7" s="130"/>
    </row>
    <row r="8" spans="1:10" ht="11.25" customHeight="1" x14ac:dyDescent="0.25"/>
    <row r="9" spans="1:10" ht="21" customHeight="1" x14ac:dyDescent="0.25">
      <c r="A9" s="141" t="s">
        <v>678</v>
      </c>
      <c r="B9" s="141"/>
    </row>
    <row r="10" spans="1:10" ht="6" customHeight="1" x14ac:dyDescent="0.25">
      <c r="B10" s="110"/>
    </row>
    <row r="11" spans="1:10" x14ac:dyDescent="0.25">
      <c r="B11" s="111" t="s">
        <v>679</v>
      </c>
    </row>
    <row r="12" spans="1:10" ht="15.75" customHeight="1" x14ac:dyDescent="0.25">
      <c r="A12" s="145" t="s">
        <v>699</v>
      </c>
      <c r="B12" s="145"/>
    </row>
    <row r="13" spans="1:10" x14ac:dyDescent="0.25">
      <c r="B13" s="111"/>
    </row>
    <row r="14" spans="1:10" ht="40.5" customHeight="1" x14ac:dyDescent="0.25">
      <c r="A14" s="138"/>
      <c r="B14" s="138"/>
    </row>
    <row r="15" spans="1:10" x14ac:dyDescent="0.25">
      <c r="A15" s="144" t="s">
        <v>689</v>
      </c>
      <c r="B15" s="144"/>
    </row>
    <row r="16" spans="1:10" ht="1.5" customHeight="1" x14ac:dyDescent="0.25">
      <c r="A16" s="11"/>
      <c r="B16" s="11"/>
      <c r="C16" s="112"/>
    </row>
    <row r="17" spans="1:10" ht="12" customHeight="1" x14ac:dyDescent="0.25">
      <c r="A17" s="11"/>
      <c r="B17" s="11"/>
      <c r="C17" s="112"/>
    </row>
    <row r="18" spans="1:10" ht="18.75" customHeight="1" thickBot="1" x14ac:dyDescent="0.3">
      <c r="A18" s="131" t="s">
        <v>489</v>
      </c>
      <c r="B18" s="131"/>
      <c r="C18" s="131"/>
      <c r="D18" s="131"/>
      <c r="E18" s="131"/>
      <c r="F18" s="131"/>
      <c r="G18" s="131"/>
      <c r="H18" s="131"/>
      <c r="I18" s="131"/>
      <c r="J18" s="131"/>
    </row>
    <row r="19" spans="1:10" ht="75.75" customHeight="1" x14ac:dyDescent="0.25">
      <c r="A19" s="146" t="s">
        <v>0</v>
      </c>
      <c r="B19" s="142" t="s">
        <v>1</v>
      </c>
      <c r="C19" s="139" t="s">
        <v>176</v>
      </c>
      <c r="D19" s="119" t="s">
        <v>690</v>
      </c>
      <c r="E19" s="119" t="s">
        <v>691</v>
      </c>
      <c r="F19" s="119" t="s">
        <v>692</v>
      </c>
      <c r="G19" s="118" t="s">
        <v>695</v>
      </c>
      <c r="H19" s="113" t="s">
        <v>696</v>
      </c>
      <c r="I19" s="119" t="s">
        <v>697</v>
      </c>
      <c r="J19" s="120" t="s">
        <v>89</v>
      </c>
    </row>
    <row r="20" spans="1:10" ht="79.5" customHeight="1" x14ac:dyDescent="0.25">
      <c r="A20" s="147"/>
      <c r="B20" s="143"/>
      <c r="C20" s="140"/>
      <c r="D20" s="114" t="s">
        <v>68</v>
      </c>
      <c r="E20" s="114" t="s">
        <v>68</v>
      </c>
      <c r="F20" s="114" t="s">
        <v>68</v>
      </c>
      <c r="G20" s="121" t="s">
        <v>698</v>
      </c>
      <c r="H20" s="121" t="s">
        <v>698</v>
      </c>
      <c r="I20" s="121" t="s">
        <v>698</v>
      </c>
      <c r="J20" s="122" t="s">
        <v>698</v>
      </c>
    </row>
    <row r="21" spans="1:10" s="91" customFormat="1" ht="16.5" thickBot="1" x14ac:dyDescent="0.3">
      <c r="A21" s="86">
        <v>1</v>
      </c>
      <c r="B21" s="53">
        <v>2</v>
      </c>
      <c r="C21" s="115">
        <v>3</v>
      </c>
      <c r="D21" s="52" t="s">
        <v>693</v>
      </c>
      <c r="E21" s="53">
        <v>5</v>
      </c>
      <c r="F21" s="53">
        <v>6</v>
      </c>
      <c r="G21" s="53">
        <v>7</v>
      </c>
      <c r="H21" s="53">
        <v>8</v>
      </c>
      <c r="I21" s="53">
        <v>9</v>
      </c>
      <c r="J21" s="87">
        <v>10</v>
      </c>
    </row>
    <row r="22" spans="1:10" s="91" customFormat="1" ht="16.5" thickBot="1" x14ac:dyDescent="0.3">
      <c r="A22" s="132" t="s">
        <v>101</v>
      </c>
      <c r="B22" s="133"/>
      <c r="C22" s="133"/>
      <c r="D22" s="133"/>
      <c r="E22" s="133"/>
      <c r="F22" s="133"/>
      <c r="G22" s="133"/>
      <c r="H22" s="133"/>
      <c r="I22" s="133"/>
      <c r="J22" s="134"/>
    </row>
    <row r="23" spans="1:10" s="91" customFormat="1" x14ac:dyDescent="0.25">
      <c r="A23" s="54" t="s">
        <v>8</v>
      </c>
      <c r="B23" s="15" t="s">
        <v>596</v>
      </c>
      <c r="C23" s="76" t="s">
        <v>321</v>
      </c>
      <c r="D23" s="20">
        <v>8152.5840930090026</v>
      </c>
      <c r="E23" s="23">
        <v>6940.217373753333</v>
      </c>
      <c r="F23" s="23">
        <f>'[1]8.ОФР'!$G$12/1000</f>
        <v>6798.7629697599996</v>
      </c>
      <c r="G23" s="23">
        <f>'[1]8.ОФР'!H$12/1000</f>
        <v>7987.3059950872866</v>
      </c>
      <c r="H23" s="23">
        <f>'[1]8.ОФР'!O$12/1000</f>
        <v>7397.1157292161042</v>
      </c>
      <c r="I23" s="23">
        <f>'[1]8.ОФР'!P$12/1000</f>
        <v>7548.654352138371</v>
      </c>
      <c r="J23" s="92">
        <f>SUM(G23:I23)</f>
        <v>22933.076076441761</v>
      </c>
    </row>
    <row r="24" spans="1:10" s="91" customFormat="1" x14ac:dyDescent="0.25">
      <c r="A24" s="55" t="s">
        <v>9</v>
      </c>
      <c r="B24" s="2" t="s">
        <v>597</v>
      </c>
      <c r="C24" s="63" t="s">
        <v>321</v>
      </c>
      <c r="D24" s="21" t="s">
        <v>84</v>
      </c>
      <c r="E24" s="25" t="s">
        <v>84</v>
      </c>
      <c r="F24" s="25" t="s">
        <v>84</v>
      </c>
      <c r="G24" s="25" t="s">
        <v>84</v>
      </c>
      <c r="H24" s="25" t="s">
        <v>84</v>
      </c>
      <c r="I24" s="25" t="s">
        <v>84</v>
      </c>
      <c r="J24" s="25" t="s">
        <v>84</v>
      </c>
    </row>
    <row r="25" spans="1:10" s="91" customFormat="1" ht="31.5" x14ac:dyDescent="0.25">
      <c r="A25" s="55" t="s">
        <v>70</v>
      </c>
      <c r="B25" s="3" t="s">
        <v>474</v>
      </c>
      <c r="C25" s="63" t="s">
        <v>321</v>
      </c>
      <c r="D25" s="21" t="s">
        <v>84</v>
      </c>
      <c r="E25" s="25" t="s">
        <v>84</v>
      </c>
      <c r="F25" s="25" t="s">
        <v>84</v>
      </c>
      <c r="G25" s="25" t="s">
        <v>84</v>
      </c>
      <c r="H25" s="25" t="s">
        <v>84</v>
      </c>
      <c r="I25" s="25" t="s">
        <v>84</v>
      </c>
      <c r="J25" s="25" t="s">
        <v>84</v>
      </c>
    </row>
    <row r="26" spans="1:10" s="91" customFormat="1" ht="31.5" x14ac:dyDescent="0.25">
      <c r="A26" s="55" t="s">
        <v>71</v>
      </c>
      <c r="B26" s="3" t="s">
        <v>475</v>
      </c>
      <c r="C26" s="63" t="s">
        <v>321</v>
      </c>
      <c r="D26" s="21" t="s">
        <v>84</v>
      </c>
      <c r="E26" s="25" t="s">
        <v>84</v>
      </c>
      <c r="F26" s="25" t="s">
        <v>84</v>
      </c>
      <c r="G26" s="25" t="s">
        <v>84</v>
      </c>
      <c r="H26" s="25" t="s">
        <v>84</v>
      </c>
      <c r="I26" s="25" t="s">
        <v>84</v>
      </c>
      <c r="J26" s="25" t="s">
        <v>84</v>
      </c>
    </row>
    <row r="27" spans="1:10" s="91" customFormat="1" ht="31.5" x14ac:dyDescent="0.25">
      <c r="A27" s="55" t="s">
        <v>72</v>
      </c>
      <c r="B27" s="3" t="s">
        <v>460</v>
      </c>
      <c r="C27" s="63" t="s">
        <v>321</v>
      </c>
      <c r="D27" s="21" t="s">
        <v>84</v>
      </c>
      <c r="E27" s="25" t="s">
        <v>84</v>
      </c>
      <c r="F27" s="25" t="s">
        <v>84</v>
      </c>
      <c r="G27" s="25" t="s">
        <v>84</v>
      </c>
      <c r="H27" s="25" t="s">
        <v>84</v>
      </c>
      <c r="I27" s="25" t="s">
        <v>84</v>
      </c>
      <c r="J27" s="25" t="s">
        <v>84</v>
      </c>
    </row>
    <row r="28" spans="1:10" s="91" customFormat="1" x14ac:dyDescent="0.25">
      <c r="A28" s="55" t="s">
        <v>10</v>
      </c>
      <c r="B28" s="2" t="s">
        <v>635</v>
      </c>
      <c r="C28" s="63" t="s">
        <v>321</v>
      </c>
      <c r="D28" s="21" t="s">
        <v>84</v>
      </c>
      <c r="E28" s="25" t="s">
        <v>84</v>
      </c>
      <c r="F28" s="97" t="s">
        <v>84</v>
      </c>
      <c r="G28" s="97" t="s">
        <v>84</v>
      </c>
      <c r="H28" s="97" t="s">
        <v>84</v>
      </c>
      <c r="I28" s="97" t="s">
        <v>84</v>
      </c>
      <c r="J28" s="25" t="s">
        <v>84</v>
      </c>
    </row>
    <row r="29" spans="1:10" s="91" customFormat="1" x14ac:dyDescent="0.25">
      <c r="A29" s="55" t="s">
        <v>12</v>
      </c>
      <c r="B29" s="2" t="s">
        <v>520</v>
      </c>
      <c r="C29" s="63" t="s">
        <v>321</v>
      </c>
      <c r="D29" s="21">
        <v>5164.6705640525597</v>
      </c>
      <c r="E29" s="25">
        <v>5627.9114437499993</v>
      </c>
      <c r="F29" s="25">
        <f>'[1]8.ОФР'!$G$13/1000</f>
        <v>5803.3198864700007</v>
      </c>
      <c r="G29" s="25">
        <f>'[1]8.ОФР'!H$13/1000</f>
        <v>6576.8524228210099</v>
      </c>
      <c r="H29" s="25">
        <f>'[1]8.ОФР'!O$13/1000</f>
        <v>6645.615688315982</v>
      </c>
      <c r="I29" s="25">
        <f>'[1]8.ОФР'!P$13/1000</f>
        <v>6936.9233335516756</v>
      </c>
      <c r="J29" s="93">
        <f>SUM(G29:I29)</f>
        <v>20159.391444688667</v>
      </c>
    </row>
    <row r="30" spans="1:10" s="91" customFormat="1" x14ac:dyDescent="0.25">
      <c r="A30" s="55" t="s">
        <v>29</v>
      </c>
      <c r="B30" s="2" t="s">
        <v>636</v>
      </c>
      <c r="C30" s="63" t="s">
        <v>321</v>
      </c>
      <c r="D30" s="21" t="s">
        <v>84</v>
      </c>
      <c r="E30" s="25" t="s">
        <v>84</v>
      </c>
      <c r="F30" s="25" t="s">
        <v>84</v>
      </c>
      <c r="G30" s="25" t="s">
        <v>84</v>
      </c>
      <c r="H30" s="25" t="s">
        <v>84</v>
      </c>
      <c r="I30" s="25" t="s">
        <v>84</v>
      </c>
      <c r="J30" s="25" t="s">
        <v>84</v>
      </c>
    </row>
    <row r="31" spans="1:10" s="91" customFormat="1" x14ac:dyDescent="0.25">
      <c r="A31" s="55" t="s">
        <v>64</v>
      </c>
      <c r="B31" s="2" t="s">
        <v>521</v>
      </c>
      <c r="C31" s="63" t="s">
        <v>321</v>
      </c>
      <c r="D31" s="21">
        <v>2838.3019634745801</v>
      </c>
      <c r="E31" s="25">
        <v>1139.9794090333335</v>
      </c>
      <c r="F31" s="95">
        <f>'[1]8.ОФР'!$G$14/1000</f>
        <v>888.41676565</v>
      </c>
      <c r="G31" s="95">
        <f>'[1]8.ОФР'!H$14/1000</f>
        <v>1191.9791600000001</v>
      </c>
      <c r="H31" s="95">
        <f>'[1]8.ОФР'!O$14/1000</f>
        <v>521.82609445000003</v>
      </c>
      <c r="I31" s="95">
        <f>'[1]8.ОФР'!P$14/1000</f>
        <v>329.73039192000005</v>
      </c>
      <c r="J31" s="93">
        <f>SUM(G31:I31)</f>
        <v>2043.5356463700002</v>
      </c>
    </row>
    <row r="32" spans="1:10" s="91" customFormat="1" x14ac:dyDescent="0.25">
      <c r="A32" s="55" t="s">
        <v>65</v>
      </c>
      <c r="B32" s="2" t="s">
        <v>522</v>
      </c>
      <c r="C32" s="63" t="s">
        <v>321</v>
      </c>
      <c r="D32" s="21">
        <v>21.117444350000003</v>
      </c>
      <c r="E32" s="25">
        <v>38.782939820000003</v>
      </c>
      <c r="F32" s="25" t="s">
        <v>84</v>
      </c>
      <c r="G32" s="25" t="s">
        <v>84</v>
      </c>
      <c r="H32" s="25" t="s">
        <v>84</v>
      </c>
      <c r="I32" s="25" t="s">
        <v>84</v>
      </c>
      <c r="J32" s="25" t="s">
        <v>84</v>
      </c>
    </row>
    <row r="33" spans="1:10" s="91" customFormat="1" x14ac:dyDescent="0.25">
      <c r="A33" s="55" t="s">
        <v>314</v>
      </c>
      <c r="B33" s="2" t="s">
        <v>643</v>
      </c>
      <c r="C33" s="63" t="s">
        <v>321</v>
      </c>
      <c r="D33" s="21" t="s">
        <v>84</v>
      </c>
      <c r="E33" s="25" t="s">
        <v>84</v>
      </c>
      <c r="F33" s="25" t="s">
        <v>84</v>
      </c>
      <c r="G33" s="25" t="s">
        <v>84</v>
      </c>
      <c r="H33" s="25" t="s">
        <v>84</v>
      </c>
      <c r="I33" s="25" t="s">
        <v>84</v>
      </c>
      <c r="J33" s="25" t="s">
        <v>84</v>
      </c>
    </row>
    <row r="34" spans="1:10" s="91" customFormat="1" ht="31.5" x14ac:dyDescent="0.25">
      <c r="A34" s="55" t="s">
        <v>315</v>
      </c>
      <c r="B34" s="3" t="s">
        <v>391</v>
      </c>
      <c r="C34" s="63" t="s">
        <v>321</v>
      </c>
      <c r="D34" s="21" t="s">
        <v>84</v>
      </c>
      <c r="E34" s="25" t="s">
        <v>84</v>
      </c>
      <c r="F34" s="25" t="s">
        <v>84</v>
      </c>
      <c r="G34" s="25" t="s">
        <v>84</v>
      </c>
      <c r="H34" s="25" t="s">
        <v>84</v>
      </c>
      <c r="I34" s="25" t="s">
        <v>84</v>
      </c>
      <c r="J34" s="25" t="s">
        <v>84</v>
      </c>
    </row>
    <row r="35" spans="1:10" s="91" customFormat="1" x14ac:dyDescent="0.25">
      <c r="A35" s="55" t="s">
        <v>560</v>
      </c>
      <c r="B35" s="4" t="s">
        <v>215</v>
      </c>
      <c r="C35" s="63" t="s">
        <v>321</v>
      </c>
      <c r="D35" s="21" t="s">
        <v>84</v>
      </c>
      <c r="E35" s="25" t="s">
        <v>84</v>
      </c>
      <c r="F35" s="25" t="s">
        <v>84</v>
      </c>
      <c r="G35" s="25" t="s">
        <v>84</v>
      </c>
      <c r="H35" s="25" t="s">
        <v>84</v>
      </c>
      <c r="I35" s="25" t="s">
        <v>84</v>
      </c>
      <c r="J35" s="25" t="s">
        <v>84</v>
      </c>
    </row>
    <row r="36" spans="1:10" s="91" customFormat="1" x14ac:dyDescent="0.25">
      <c r="A36" s="55" t="s">
        <v>561</v>
      </c>
      <c r="B36" s="4" t="s">
        <v>203</v>
      </c>
      <c r="C36" s="63" t="s">
        <v>321</v>
      </c>
      <c r="D36" s="21" t="s">
        <v>84</v>
      </c>
      <c r="E36" s="25" t="s">
        <v>84</v>
      </c>
      <c r="F36" s="25" t="s">
        <v>84</v>
      </c>
      <c r="G36" s="25" t="s">
        <v>84</v>
      </c>
      <c r="H36" s="25" t="s">
        <v>84</v>
      </c>
      <c r="I36" s="25" t="s">
        <v>84</v>
      </c>
      <c r="J36" s="25" t="s">
        <v>84</v>
      </c>
    </row>
    <row r="37" spans="1:10" s="91" customFormat="1" x14ac:dyDescent="0.25">
      <c r="A37" s="55" t="s">
        <v>316</v>
      </c>
      <c r="B37" s="2" t="s">
        <v>523</v>
      </c>
      <c r="C37" s="63" t="s">
        <v>321</v>
      </c>
      <c r="D37" s="21">
        <v>128.49412113186273</v>
      </c>
      <c r="E37" s="24">
        <f>E23-E29-E31-E32</f>
        <v>133.54358115000028</v>
      </c>
      <c r="F37" s="25">
        <f>F23-F29-F31</f>
        <v>107.02631763999887</v>
      </c>
      <c r="G37" s="25">
        <f t="shared" ref="G37:I37" si="0">G23-G29-G31</f>
        <v>218.47441226627666</v>
      </c>
      <c r="H37" s="25">
        <f t="shared" si="0"/>
        <v>229.67394645012223</v>
      </c>
      <c r="I37" s="25">
        <f t="shared" si="0"/>
        <v>282.00062666669538</v>
      </c>
      <c r="J37" s="93">
        <f>SUM(G37:I37)</f>
        <v>730.14898538309421</v>
      </c>
    </row>
    <row r="38" spans="1:10" s="91" customFormat="1" ht="31.5" x14ac:dyDescent="0.25">
      <c r="A38" s="55" t="s">
        <v>11</v>
      </c>
      <c r="B38" s="18" t="s">
        <v>598</v>
      </c>
      <c r="C38" s="63" t="s">
        <v>321</v>
      </c>
      <c r="D38" s="25">
        <v>4992.8080705523289</v>
      </c>
      <c r="E38" s="25">
        <v>5596.7798055994708</v>
      </c>
      <c r="F38" s="25">
        <f>'[1]9.1. Смета затрат'!G$11/1000</f>
        <v>6211.6604620500002</v>
      </c>
      <c r="G38" s="25">
        <f>'[1]9.1. Смета затрат'!H$11/1000</f>
        <v>6595.8380848634879</v>
      </c>
      <c r="H38" s="25">
        <f>'[1]9.1. Смета затрат'!O$11/1000</f>
        <v>6678.8033983242376</v>
      </c>
      <c r="I38" s="25">
        <f>'[1]9.1. Смета затрат'!P$11/1000</f>
        <v>6378.6244811744336</v>
      </c>
      <c r="J38" s="93">
        <f>SUM(G38:I38)</f>
        <v>19653.265964362159</v>
      </c>
    </row>
    <row r="39" spans="1:10" s="91" customFormat="1" x14ac:dyDescent="0.25">
      <c r="A39" s="55" t="s">
        <v>13</v>
      </c>
      <c r="B39" s="2" t="s">
        <v>597</v>
      </c>
      <c r="C39" s="63" t="s">
        <v>321</v>
      </c>
      <c r="D39" s="25" t="s">
        <v>84</v>
      </c>
      <c r="E39" s="25" t="s">
        <v>84</v>
      </c>
      <c r="F39" s="25" t="s">
        <v>84</v>
      </c>
      <c r="G39" s="25" t="s">
        <v>84</v>
      </c>
      <c r="H39" s="25" t="s">
        <v>84</v>
      </c>
      <c r="I39" s="25" t="s">
        <v>84</v>
      </c>
      <c r="J39" s="93" t="s">
        <v>84</v>
      </c>
    </row>
    <row r="40" spans="1:10" s="91" customFormat="1" ht="31.5" x14ac:dyDescent="0.25">
      <c r="A40" s="55" t="s">
        <v>414</v>
      </c>
      <c r="B40" s="1" t="s">
        <v>474</v>
      </c>
      <c r="C40" s="63" t="s">
        <v>321</v>
      </c>
      <c r="D40" s="25" t="s">
        <v>84</v>
      </c>
      <c r="E40" s="25" t="s">
        <v>84</v>
      </c>
      <c r="F40" s="25" t="s">
        <v>84</v>
      </c>
      <c r="G40" s="25" t="s">
        <v>84</v>
      </c>
      <c r="H40" s="25" t="s">
        <v>84</v>
      </c>
      <c r="I40" s="25" t="s">
        <v>84</v>
      </c>
      <c r="J40" s="93" t="s">
        <v>84</v>
      </c>
    </row>
    <row r="41" spans="1:10" s="91" customFormat="1" ht="31.5" x14ac:dyDescent="0.25">
      <c r="A41" s="55" t="s">
        <v>415</v>
      </c>
      <c r="B41" s="1" t="s">
        <v>475</v>
      </c>
      <c r="C41" s="63" t="s">
        <v>321</v>
      </c>
      <c r="D41" s="25" t="s">
        <v>84</v>
      </c>
      <c r="E41" s="25" t="s">
        <v>84</v>
      </c>
      <c r="F41" s="25" t="s">
        <v>84</v>
      </c>
      <c r="G41" s="25" t="s">
        <v>84</v>
      </c>
      <c r="H41" s="25" t="s">
        <v>84</v>
      </c>
      <c r="I41" s="25" t="s">
        <v>84</v>
      </c>
      <c r="J41" s="93" t="s">
        <v>84</v>
      </c>
    </row>
    <row r="42" spans="1:10" s="91" customFormat="1" ht="31.5" x14ac:dyDescent="0.25">
      <c r="A42" s="55" t="s">
        <v>420</v>
      </c>
      <c r="B42" s="1" t="s">
        <v>460</v>
      </c>
      <c r="C42" s="63" t="s">
        <v>321</v>
      </c>
      <c r="D42" s="25" t="s">
        <v>84</v>
      </c>
      <c r="E42" s="25" t="s">
        <v>84</v>
      </c>
      <c r="F42" s="25" t="s">
        <v>84</v>
      </c>
      <c r="G42" s="25" t="s">
        <v>84</v>
      </c>
      <c r="H42" s="25" t="s">
        <v>84</v>
      </c>
      <c r="I42" s="25" t="s">
        <v>84</v>
      </c>
      <c r="J42" s="93" t="s">
        <v>84</v>
      </c>
    </row>
    <row r="43" spans="1:10" s="91" customFormat="1" x14ac:dyDescent="0.25">
      <c r="A43" s="55" t="s">
        <v>14</v>
      </c>
      <c r="B43" s="2" t="s">
        <v>635</v>
      </c>
      <c r="C43" s="63" t="s">
        <v>321</v>
      </c>
      <c r="D43" s="25" t="s">
        <v>84</v>
      </c>
      <c r="E43" s="25" t="s">
        <v>84</v>
      </c>
      <c r="F43" s="25" t="s">
        <v>84</v>
      </c>
      <c r="G43" s="25" t="s">
        <v>84</v>
      </c>
      <c r="H43" s="25" t="s">
        <v>84</v>
      </c>
      <c r="I43" s="25" t="s">
        <v>84</v>
      </c>
      <c r="J43" s="93" t="s">
        <v>84</v>
      </c>
    </row>
    <row r="44" spans="1:10" s="91" customFormat="1" x14ac:dyDescent="0.25">
      <c r="A44" s="55" t="s">
        <v>20</v>
      </c>
      <c r="B44" s="2" t="s">
        <v>520</v>
      </c>
      <c r="C44" s="63" t="s">
        <v>321</v>
      </c>
      <c r="D44" s="25">
        <v>4811.6219212869219</v>
      </c>
      <c r="E44" s="25">
        <v>5415.9314117294707</v>
      </c>
      <c r="F44" s="25">
        <f>'[1]9.1. Смета затрат'!G$731/1000</f>
        <v>6103.9521212600002</v>
      </c>
      <c r="G44" s="25">
        <f>'[1]9.1. Смета затрат'!H$731/1000</f>
        <v>6407.3072206619845</v>
      </c>
      <c r="H44" s="25">
        <f>'[1]9.1. Смета затрат'!O$731/1000</f>
        <v>6491.2407954626815</v>
      </c>
      <c r="I44" s="25">
        <f>'[1]9.1. Смета затрат'!P$731/1000</f>
        <v>6185.4246163938415</v>
      </c>
      <c r="J44" s="93">
        <f>SUM(G44:I44)</f>
        <v>19083.972632518507</v>
      </c>
    </row>
    <row r="45" spans="1:10" s="91" customFormat="1" x14ac:dyDescent="0.25">
      <c r="A45" s="55" t="s">
        <v>30</v>
      </c>
      <c r="B45" s="2" t="s">
        <v>636</v>
      </c>
      <c r="C45" s="63" t="s">
        <v>321</v>
      </c>
      <c r="D45" s="25" t="s">
        <v>84</v>
      </c>
      <c r="E45" s="25" t="s">
        <v>84</v>
      </c>
      <c r="F45" s="25" t="s">
        <v>84</v>
      </c>
      <c r="G45" s="25" t="s">
        <v>84</v>
      </c>
      <c r="H45" s="25" t="s">
        <v>84</v>
      </c>
      <c r="I45" s="25" t="s">
        <v>84</v>
      </c>
      <c r="J45" s="93" t="s">
        <v>84</v>
      </c>
    </row>
    <row r="46" spans="1:10" s="91" customFormat="1" x14ac:dyDescent="0.25">
      <c r="A46" s="55" t="s">
        <v>31</v>
      </c>
      <c r="B46" s="2" t="s">
        <v>521</v>
      </c>
      <c r="C46" s="63" t="s">
        <v>321</v>
      </c>
      <c r="D46" s="25">
        <v>59.499480999999996</v>
      </c>
      <c r="E46" s="25">
        <v>61.554775510000013</v>
      </c>
      <c r="F46" s="25">
        <f>'[1]9.1. Смета затрат'!G$1419/1000</f>
        <v>62.016154889999996</v>
      </c>
      <c r="G46" s="25">
        <f>'[1]9.1. Смета затрат'!H$1419/1000</f>
        <v>74.402790026321426</v>
      </c>
      <c r="H46" s="25">
        <f>'[1]9.1. Смета затрат'!O$1419/1000</f>
        <v>77.265931872394432</v>
      </c>
      <c r="I46" s="25">
        <f>'[1]9.1. Смета затрат'!P$1419/1000</f>
        <v>79.397091465603253</v>
      </c>
      <c r="J46" s="93">
        <f>SUM(G46:I46)</f>
        <v>231.06581336431913</v>
      </c>
    </row>
    <row r="47" spans="1:10" s="91" customFormat="1" x14ac:dyDescent="0.25">
      <c r="A47" s="55" t="s">
        <v>32</v>
      </c>
      <c r="B47" s="2" t="s">
        <v>522</v>
      </c>
      <c r="C47" s="63" t="s">
        <v>321</v>
      </c>
      <c r="D47" s="25">
        <v>22.852793180000006</v>
      </c>
      <c r="E47" s="25">
        <v>38.782939820000003</v>
      </c>
      <c r="F47" s="25" t="s">
        <v>84</v>
      </c>
      <c r="G47" s="25" t="s">
        <v>84</v>
      </c>
      <c r="H47" s="25" t="s">
        <v>84</v>
      </c>
      <c r="I47" s="25" t="s">
        <v>84</v>
      </c>
      <c r="J47" s="25" t="s">
        <v>84</v>
      </c>
    </row>
    <row r="48" spans="1:10" s="91" customFormat="1" x14ac:dyDescent="0.25">
      <c r="A48" s="55" t="s">
        <v>33</v>
      </c>
      <c r="B48" s="2" t="s">
        <v>643</v>
      </c>
      <c r="C48" s="63" t="s">
        <v>321</v>
      </c>
      <c r="D48" s="25" t="s">
        <v>84</v>
      </c>
      <c r="E48" s="25" t="s">
        <v>84</v>
      </c>
      <c r="F48" s="25" t="s">
        <v>84</v>
      </c>
      <c r="G48" s="25" t="s">
        <v>84</v>
      </c>
      <c r="H48" s="25" t="s">
        <v>84</v>
      </c>
      <c r="I48" s="25" t="s">
        <v>84</v>
      </c>
      <c r="J48" s="93" t="s">
        <v>84</v>
      </c>
    </row>
    <row r="49" spans="1:10" s="91" customFormat="1" ht="31.5" x14ac:dyDescent="0.25">
      <c r="A49" s="55" t="s">
        <v>34</v>
      </c>
      <c r="B49" s="3" t="s">
        <v>391</v>
      </c>
      <c r="C49" s="63" t="s">
        <v>321</v>
      </c>
      <c r="D49" s="25" t="s">
        <v>84</v>
      </c>
      <c r="E49" s="25" t="s">
        <v>84</v>
      </c>
      <c r="F49" s="25" t="s">
        <v>84</v>
      </c>
      <c r="G49" s="25" t="s">
        <v>84</v>
      </c>
      <c r="H49" s="25" t="s">
        <v>84</v>
      </c>
      <c r="I49" s="25" t="s">
        <v>84</v>
      </c>
      <c r="J49" s="93" t="s">
        <v>84</v>
      </c>
    </row>
    <row r="50" spans="1:10" s="91" customFormat="1" x14ac:dyDescent="0.25">
      <c r="A50" s="55" t="s">
        <v>562</v>
      </c>
      <c r="B50" s="1" t="s">
        <v>215</v>
      </c>
      <c r="C50" s="63" t="s">
        <v>321</v>
      </c>
      <c r="D50" s="25" t="s">
        <v>84</v>
      </c>
      <c r="E50" s="25" t="s">
        <v>84</v>
      </c>
      <c r="F50" s="25" t="s">
        <v>84</v>
      </c>
      <c r="G50" s="25" t="s">
        <v>84</v>
      </c>
      <c r="H50" s="25" t="s">
        <v>84</v>
      </c>
      <c r="I50" s="25" t="s">
        <v>84</v>
      </c>
      <c r="J50" s="93" t="s">
        <v>84</v>
      </c>
    </row>
    <row r="51" spans="1:10" s="91" customFormat="1" x14ac:dyDescent="0.25">
      <c r="A51" s="55" t="s">
        <v>563</v>
      </c>
      <c r="B51" s="1" t="s">
        <v>203</v>
      </c>
      <c r="C51" s="63" t="s">
        <v>321</v>
      </c>
      <c r="D51" s="25" t="s">
        <v>84</v>
      </c>
      <c r="E51" s="25" t="s">
        <v>84</v>
      </c>
      <c r="F51" s="25" t="s">
        <v>84</v>
      </c>
      <c r="G51" s="25" t="s">
        <v>84</v>
      </c>
      <c r="H51" s="25" t="s">
        <v>84</v>
      </c>
      <c r="I51" s="25" t="s">
        <v>84</v>
      </c>
      <c r="J51" s="93" t="s">
        <v>84</v>
      </c>
    </row>
    <row r="52" spans="1:10" s="91" customFormat="1" x14ac:dyDescent="0.25">
      <c r="A52" s="55" t="s">
        <v>35</v>
      </c>
      <c r="B52" s="2" t="s">
        <v>523</v>
      </c>
      <c r="C52" s="63" t="s">
        <v>321</v>
      </c>
      <c r="D52" s="25">
        <v>98.83387508540703</v>
      </c>
      <c r="E52" s="25">
        <f>E38-E44-E46-E47</f>
        <v>80.5106785400001</v>
      </c>
      <c r="F52" s="25">
        <f>F38-F44-F46</f>
        <v>45.69218589999997</v>
      </c>
      <c r="G52" s="25">
        <f t="shared" ref="G52:I52" si="1">G38-G44-G46</f>
        <v>114.12807417518196</v>
      </c>
      <c r="H52" s="25">
        <f t="shared" si="1"/>
        <v>110.29667098916168</v>
      </c>
      <c r="I52" s="25">
        <f t="shared" si="1"/>
        <v>113.80277331498893</v>
      </c>
      <c r="J52" s="93">
        <f>SUM(G52:I52)</f>
        <v>338.22751847933256</v>
      </c>
    </row>
    <row r="53" spans="1:10" s="91" customFormat="1" x14ac:dyDescent="0.25">
      <c r="A53" s="55" t="s">
        <v>413</v>
      </c>
      <c r="B53" s="5" t="s">
        <v>599</v>
      </c>
      <c r="C53" s="63" t="s">
        <v>321</v>
      </c>
      <c r="D53" s="25">
        <v>1356.4796696850001</v>
      </c>
      <c r="E53" s="25">
        <f>E55+E60</f>
        <v>1361.6966593299999</v>
      </c>
      <c r="F53" s="25">
        <f>F55+F60</f>
        <v>1479.4468789800003</v>
      </c>
      <c r="G53" s="25">
        <f t="shared" ref="G53:I53" si="2">G55+G60</f>
        <v>1424.3146336260877</v>
      </c>
      <c r="H53" s="25">
        <f t="shared" si="2"/>
        <v>1233.9990155724095</v>
      </c>
      <c r="I53" s="25">
        <f t="shared" si="2"/>
        <v>1274.8242162058577</v>
      </c>
      <c r="J53" s="93">
        <f>SUM(G53:I53)</f>
        <v>3933.1378654043547</v>
      </c>
    </row>
    <row r="54" spans="1:10" s="91" customFormat="1" x14ac:dyDescent="0.25">
      <c r="A54" s="55" t="s">
        <v>414</v>
      </c>
      <c r="B54" s="1" t="s">
        <v>510</v>
      </c>
      <c r="C54" s="63" t="s">
        <v>321</v>
      </c>
      <c r="D54" s="25" t="s">
        <v>84</v>
      </c>
      <c r="E54" s="25" t="s">
        <v>84</v>
      </c>
      <c r="F54" s="25" t="s">
        <v>84</v>
      </c>
      <c r="G54" s="25" t="s">
        <v>84</v>
      </c>
      <c r="H54" s="25" t="s">
        <v>84</v>
      </c>
      <c r="I54" s="25" t="s">
        <v>84</v>
      </c>
      <c r="J54" s="93" t="s">
        <v>84</v>
      </c>
    </row>
    <row r="55" spans="1:10" s="91" customFormat="1" x14ac:dyDescent="0.25">
      <c r="A55" s="55" t="s">
        <v>415</v>
      </c>
      <c r="B55" s="4" t="s">
        <v>511</v>
      </c>
      <c r="C55" s="63" t="s">
        <v>321</v>
      </c>
      <c r="D55" s="25">
        <v>1105.8232815599999</v>
      </c>
      <c r="E55" s="25">
        <f>E56+E59</f>
        <v>1127.4507719599999</v>
      </c>
      <c r="F55" s="25">
        <f>F56+F59</f>
        <v>1228.0267828800002</v>
      </c>
      <c r="G55" s="25">
        <f t="shared" ref="G55:I55" si="3">G56+G59</f>
        <v>1133.80536581</v>
      </c>
      <c r="H55" s="25">
        <f t="shared" si="3"/>
        <v>937.67956240000001</v>
      </c>
      <c r="I55" s="25">
        <f t="shared" si="3"/>
        <v>972.57837396999992</v>
      </c>
      <c r="J55" s="93">
        <f>SUM(G55:I55)</f>
        <v>3044.0633021799999</v>
      </c>
    </row>
    <row r="56" spans="1:10" s="91" customFormat="1" x14ac:dyDescent="0.25">
      <c r="A56" s="55" t="s">
        <v>416</v>
      </c>
      <c r="B56" s="6" t="s">
        <v>217</v>
      </c>
      <c r="C56" s="63" t="s">
        <v>321</v>
      </c>
      <c r="D56" s="25">
        <v>1105.8232815599999</v>
      </c>
      <c r="E56" s="25">
        <f>E57+E58</f>
        <v>1127.4507719599999</v>
      </c>
      <c r="F56" s="25">
        <f>F57</f>
        <v>1228.0267828800002</v>
      </c>
      <c r="G56" s="25">
        <f t="shared" ref="G56:I56" si="4">G57</f>
        <v>1133.80536581</v>
      </c>
      <c r="H56" s="25">
        <f t="shared" si="4"/>
        <v>937.67956240000001</v>
      </c>
      <c r="I56" s="25">
        <f t="shared" si="4"/>
        <v>972.57837396999992</v>
      </c>
      <c r="J56" s="93">
        <f>SUM(G56:I56)</f>
        <v>3044.0633021799999</v>
      </c>
    </row>
    <row r="57" spans="1:10" s="91" customFormat="1" ht="31.5" x14ac:dyDescent="0.25">
      <c r="A57" s="55" t="s">
        <v>417</v>
      </c>
      <c r="B57" s="9" t="s">
        <v>90</v>
      </c>
      <c r="C57" s="63" t="s">
        <v>321</v>
      </c>
      <c r="D57" s="25">
        <v>1084.7058373899999</v>
      </c>
      <c r="E57" s="25">
        <v>1088.66783214</v>
      </c>
      <c r="F57" s="25">
        <f>'[1]9.1. Смета затрат'!G$16/1000</f>
        <v>1228.0267828800002</v>
      </c>
      <c r="G57" s="25">
        <f>'[1]9.1. Смета затрат'!H$16/1000</f>
        <v>1133.80536581</v>
      </c>
      <c r="H57" s="25">
        <f>'[1]9.1. Смета затрат'!O$16/1000</f>
        <v>937.67956240000001</v>
      </c>
      <c r="I57" s="25">
        <f>'[1]9.1. Смета затрат'!P$16/1000</f>
        <v>972.57837396999992</v>
      </c>
      <c r="J57" s="93">
        <f>SUM(G57:I57)</f>
        <v>3044.0633021799999</v>
      </c>
    </row>
    <row r="58" spans="1:10" s="91" customFormat="1" x14ac:dyDescent="0.25">
      <c r="A58" s="55" t="s">
        <v>418</v>
      </c>
      <c r="B58" s="9" t="s">
        <v>216</v>
      </c>
      <c r="C58" s="63" t="s">
        <v>321</v>
      </c>
      <c r="D58" s="25">
        <v>21.117444170000002</v>
      </c>
      <c r="E58" s="25">
        <v>38.782939820000003</v>
      </c>
      <c r="F58" s="25" t="s">
        <v>84</v>
      </c>
      <c r="G58" s="25" t="s">
        <v>84</v>
      </c>
      <c r="H58" s="25" t="s">
        <v>84</v>
      </c>
      <c r="I58" s="25" t="s">
        <v>84</v>
      </c>
      <c r="J58" s="25" t="s">
        <v>84</v>
      </c>
    </row>
    <row r="59" spans="1:10" s="91" customFormat="1" x14ac:dyDescent="0.25">
      <c r="A59" s="55" t="s">
        <v>419</v>
      </c>
      <c r="B59" s="6" t="s">
        <v>177</v>
      </c>
      <c r="C59" s="63" t="s">
        <v>321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93">
        <f t="shared" ref="J59:J64" si="5">SUM(G59:I59)</f>
        <v>0</v>
      </c>
    </row>
    <row r="60" spans="1:10" s="91" customFormat="1" x14ac:dyDescent="0.25">
      <c r="A60" s="55" t="s">
        <v>420</v>
      </c>
      <c r="B60" s="4" t="s">
        <v>512</v>
      </c>
      <c r="C60" s="63" t="s">
        <v>321</v>
      </c>
      <c r="D60" s="25">
        <v>250.65638812500009</v>
      </c>
      <c r="E60" s="25">
        <v>234.24588737000002</v>
      </c>
      <c r="F60" s="25">
        <f>'[1]9.1. Смета затрат'!G$13/1000+'[1]9.1. Смета затрат'!G$21/1000+'[1]9.1. Смета затрат'!G$23/1000+'[1]9.1. Смета затрат'!G$24/1000</f>
        <v>251.42009610000005</v>
      </c>
      <c r="G60" s="25">
        <f>'[1]9.1. Смета затрат'!H$13/1000+'[1]9.1. Смета затрат'!H$21/1000+'[1]9.1. Смета затрат'!H$23/1000+'[1]9.1. Смета затрат'!H$24/1000</f>
        <v>290.50926781608774</v>
      </c>
      <c r="H60" s="25">
        <f>'[1]9.1. Смета затрат'!O$13/1000+'[1]9.1. Смета затрат'!O$21/1000+'[1]9.1. Смета затрат'!O$23/1000+'[1]9.1. Смета затрат'!O$24/1000</f>
        <v>296.31945317240951</v>
      </c>
      <c r="I60" s="25">
        <f>'[1]9.1. Смета затрат'!P$13/1000+'[1]9.1. Смета затрат'!P$21/1000+'[1]9.1. Смета затрат'!P$23/1000+'[1]9.1. Смета затрат'!P$24/1000</f>
        <v>302.24584223585771</v>
      </c>
      <c r="J60" s="93">
        <f t="shared" si="5"/>
        <v>889.07456322435496</v>
      </c>
    </row>
    <row r="61" spans="1:10" s="91" customFormat="1" x14ac:dyDescent="0.25">
      <c r="A61" s="55" t="s">
        <v>421</v>
      </c>
      <c r="B61" s="4" t="s">
        <v>513</v>
      </c>
      <c r="C61" s="63" t="s">
        <v>321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93">
        <f t="shared" si="5"/>
        <v>0</v>
      </c>
    </row>
    <row r="62" spans="1:10" s="91" customFormat="1" x14ac:dyDescent="0.25">
      <c r="A62" s="55" t="s">
        <v>422</v>
      </c>
      <c r="B62" s="5" t="s">
        <v>600</v>
      </c>
      <c r="C62" s="63" t="s">
        <v>321</v>
      </c>
      <c r="D62" s="25">
        <v>891.18243111798597</v>
      </c>
      <c r="E62" s="25">
        <f>E64+E67</f>
        <v>899.28959655946983</v>
      </c>
      <c r="F62" s="25">
        <f>F64+F67</f>
        <v>952.52407037000012</v>
      </c>
      <c r="G62" s="25">
        <f t="shared" ref="G62:I62" si="6">G64+G67</f>
        <v>1101.4060157406561</v>
      </c>
      <c r="H62" s="25">
        <f t="shared" si="6"/>
        <v>1039.256374564909</v>
      </c>
      <c r="I62" s="25">
        <f t="shared" si="6"/>
        <v>1078.297748667796</v>
      </c>
      <c r="J62" s="93">
        <f t="shared" si="5"/>
        <v>3218.9601389733612</v>
      </c>
    </row>
    <row r="63" spans="1:10" s="91" customFormat="1" ht="30" customHeight="1" x14ac:dyDescent="0.25">
      <c r="A63" s="55" t="s">
        <v>423</v>
      </c>
      <c r="B63" s="1" t="s">
        <v>305</v>
      </c>
      <c r="C63" s="63" t="s">
        <v>321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93">
        <f t="shared" si="5"/>
        <v>0</v>
      </c>
    </row>
    <row r="64" spans="1:10" s="91" customFormat="1" ht="29.25" customHeight="1" x14ac:dyDescent="0.25">
      <c r="A64" s="55" t="s">
        <v>424</v>
      </c>
      <c r="B64" s="1" t="s">
        <v>307</v>
      </c>
      <c r="C64" s="63" t="s">
        <v>321</v>
      </c>
      <c r="D64" s="25">
        <v>763.76524596798606</v>
      </c>
      <c r="E64" s="25">
        <v>781.00105189946987</v>
      </c>
      <c r="F64" s="25">
        <f>'[1]9.1. Смета затрат'!G$35/1000</f>
        <v>840.10896592000006</v>
      </c>
      <c r="G64" s="25">
        <f>'[1]9.1. Смета затрат'!H$35/1000</f>
        <v>974.01109802065605</v>
      </c>
      <c r="H64" s="25">
        <f>'[1]9.1. Смета затрат'!O$35/1000</f>
        <v>909.31355849050897</v>
      </c>
      <c r="I64" s="25">
        <f>'[1]9.1. Смета затрат'!P$35/1000</f>
        <v>945.756076271908</v>
      </c>
      <c r="J64" s="93">
        <f t="shared" si="5"/>
        <v>2829.080732783073</v>
      </c>
    </row>
    <row r="65" spans="1:10" s="91" customFormat="1" x14ac:dyDescent="0.25">
      <c r="A65" s="55" t="s">
        <v>425</v>
      </c>
      <c r="B65" s="4" t="s">
        <v>637</v>
      </c>
      <c r="C65" s="63" t="s">
        <v>321</v>
      </c>
      <c r="D65" s="25" t="s">
        <v>84</v>
      </c>
      <c r="E65" s="25" t="s">
        <v>84</v>
      </c>
      <c r="F65" s="25" t="s">
        <v>84</v>
      </c>
      <c r="G65" s="25" t="s">
        <v>84</v>
      </c>
      <c r="H65" s="25" t="s">
        <v>84</v>
      </c>
      <c r="I65" s="25" t="s">
        <v>84</v>
      </c>
      <c r="J65" s="93" t="s">
        <v>84</v>
      </c>
    </row>
    <row r="66" spans="1:10" s="91" customFormat="1" x14ac:dyDescent="0.25">
      <c r="A66" s="55" t="s">
        <v>426</v>
      </c>
      <c r="B66" s="4" t="s">
        <v>658</v>
      </c>
      <c r="C66" s="63" t="s">
        <v>321</v>
      </c>
      <c r="D66" s="25" t="s">
        <v>84</v>
      </c>
      <c r="E66" s="25" t="s">
        <v>84</v>
      </c>
      <c r="F66" s="25" t="s">
        <v>84</v>
      </c>
      <c r="G66" s="25" t="s">
        <v>84</v>
      </c>
      <c r="H66" s="25" t="s">
        <v>84</v>
      </c>
      <c r="I66" s="25" t="s">
        <v>84</v>
      </c>
      <c r="J66" s="93" t="s">
        <v>84</v>
      </c>
    </row>
    <row r="67" spans="1:10" s="91" customFormat="1" x14ac:dyDescent="0.25">
      <c r="A67" s="55" t="s">
        <v>427</v>
      </c>
      <c r="B67" s="4" t="s">
        <v>91</v>
      </c>
      <c r="C67" s="63" t="s">
        <v>321</v>
      </c>
      <c r="D67" s="25">
        <v>127.4171851499999</v>
      </c>
      <c r="E67" s="25">
        <v>118.28854466000001</v>
      </c>
      <c r="F67" s="25">
        <f>'[1]9.1. Смета затрат'!G$32/1000+'[1]9.1. Смета затрат'!G$38/1000+'[1]9.1. Смета затрат'!G$41/1000</f>
        <v>112.41510445000003</v>
      </c>
      <c r="G67" s="25">
        <f>'[1]9.1. Смета затрат'!H$32/1000+'[1]9.1. Смета затрат'!H$38/1000+'[1]9.1. Смета затрат'!H$41/1000</f>
        <v>127.39491772000001</v>
      </c>
      <c r="H67" s="25">
        <f>'[1]9.1. Смета затрат'!O$32/1000+'[1]9.1. Смета затрат'!O$38/1000+'[1]9.1. Смета затрат'!O$41/1000</f>
        <v>129.94281607440001</v>
      </c>
      <c r="I67" s="25">
        <f>'[1]9.1. Смета затрат'!P$32/1000+'[1]9.1. Смета затрат'!P$38/1000+'[1]9.1. Смета затрат'!P$41/1000</f>
        <v>132.54167239588799</v>
      </c>
      <c r="J67" s="93">
        <f t="shared" ref="J67:J76" si="7">SUM(G67:I67)</f>
        <v>389.87940619028802</v>
      </c>
    </row>
    <row r="68" spans="1:10" s="91" customFormat="1" x14ac:dyDescent="0.25">
      <c r="A68" s="55" t="s">
        <v>428</v>
      </c>
      <c r="B68" s="5" t="s">
        <v>394</v>
      </c>
      <c r="C68" s="63" t="s">
        <v>321</v>
      </c>
      <c r="D68" s="25">
        <v>1163.768067902</v>
      </c>
      <c r="E68" s="25">
        <v>1262.58635357</v>
      </c>
      <c r="F68" s="25">
        <f>'[1]9.1. Смета затрат'!G$45/1000</f>
        <v>1301.1610542499998</v>
      </c>
      <c r="G68" s="25">
        <f>'[1]9.1. Смета затрат'!H$45/1000</f>
        <v>1243.1203544698624</v>
      </c>
      <c r="H68" s="25">
        <f>'[1]9.1. Смета затрат'!O$45/1000</f>
        <v>1271.4139651039579</v>
      </c>
      <c r="I68" s="25">
        <f>'[1]9.1. Смета затрат'!P$45/1000</f>
        <v>1300.5563840570769</v>
      </c>
      <c r="J68" s="93">
        <f t="shared" si="7"/>
        <v>3815.0907036308972</v>
      </c>
    </row>
    <row r="69" spans="1:10" s="91" customFormat="1" x14ac:dyDescent="0.25">
      <c r="A69" s="55" t="s">
        <v>429</v>
      </c>
      <c r="B69" s="5" t="s">
        <v>395</v>
      </c>
      <c r="C69" s="63" t="s">
        <v>321</v>
      </c>
      <c r="D69" s="25">
        <v>829.72168023000006</v>
      </c>
      <c r="E69" s="25">
        <v>1217.0752875399999</v>
      </c>
      <c r="F69" s="25">
        <f>'[1]9.1. Смета затрат'!G$42/1000</f>
        <v>1610.9807863099998</v>
      </c>
      <c r="G69" s="25">
        <f>'[1]9.1. Смета затрат'!H$42/1000</f>
        <v>1810.9886942110572</v>
      </c>
      <c r="H69" s="25">
        <f>'[1]9.1. Смета затрат'!O$42/1000</f>
        <v>1862.3780993716575</v>
      </c>
      <c r="I69" s="25">
        <f>'[1]9.1. Смета затрат'!P$42/1000</f>
        <v>1920.2899408927574</v>
      </c>
      <c r="J69" s="93">
        <f t="shared" si="7"/>
        <v>5593.6567344754721</v>
      </c>
    </row>
    <row r="70" spans="1:10" s="91" customFormat="1" x14ac:dyDescent="0.25">
      <c r="A70" s="55" t="s">
        <v>430</v>
      </c>
      <c r="B70" s="5" t="s">
        <v>601</v>
      </c>
      <c r="C70" s="63" t="s">
        <v>321</v>
      </c>
      <c r="D70" s="25">
        <v>168.16787066999999</v>
      </c>
      <c r="E70" s="25">
        <v>142.66162225999997</v>
      </c>
      <c r="F70" s="25">
        <f>'[1]9.1. Смета затрат'!G$69/1000</f>
        <v>145.41782204</v>
      </c>
      <c r="G70" s="25">
        <f>'[1]9.1. Смета затрат'!H$69/1000</f>
        <v>152.99032265663567</v>
      </c>
      <c r="H70" s="25">
        <f>'[1]9.1. Смета затрат'!O$69/1000</f>
        <v>165.552177251449</v>
      </c>
      <c r="I70" s="25">
        <f>'[1]9.1. Смета затрат'!P$69/1000</f>
        <v>179.708405178829</v>
      </c>
      <c r="J70" s="93">
        <f t="shared" si="7"/>
        <v>498.25090508691369</v>
      </c>
    </row>
    <row r="71" spans="1:10" s="91" customFormat="1" x14ac:dyDescent="0.25">
      <c r="A71" s="55" t="s">
        <v>66</v>
      </c>
      <c r="B71" s="4" t="s">
        <v>369</v>
      </c>
      <c r="C71" s="63" t="s">
        <v>321</v>
      </c>
      <c r="D71" s="25">
        <v>165.63042391999997</v>
      </c>
      <c r="E71" s="25">
        <v>138.30374584999998</v>
      </c>
      <c r="F71" s="25">
        <f>'[1]9.1. Смета затрат'!G$73/1000</f>
        <v>141.28212909999999</v>
      </c>
      <c r="G71" s="25">
        <f>'[1]9.1. Смета затрат'!H$73/1000</f>
        <v>148.43704165663561</v>
      </c>
      <c r="H71" s="25">
        <f>'[1]9.1. Смета затрат'!O$73/1000</f>
        <v>160.99889625144894</v>
      </c>
      <c r="I71" s="25">
        <f>'[1]9.1. Смета затрат'!P$73/1000</f>
        <v>175.15512417882897</v>
      </c>
      <c r="J71" s="93">
        <f t="shared" si="7"/>
        <v>484.59106208691355</v>
      </c>
    </row>
    <row r="72" spans="1:10" s="91" customFormat="1" x14ac:dyDescent="0.25">
      <c r="A72" s="55" t="s">
        <v>366</v>
      </c>
      <c r="B72" s="4" t="s">
        <v>56</v>
      </c>
      <c r="C72" s="63" t="s">
        <v>321</v>
      </c>
      <c r="D72" s="25">
        <v>2.5374467500000151</v>
      </c>
      <c r="E72" s="25">
        <f>E70-E71</f>
        <v>4.3578764099999887</v>
      </c>
      <c r="F72" s="25">
        <f>F70-F71</f>
        <v>4.1356929400000126</v>
      </c>
      <c r="G72" s="25">
        <f>G70-G71</f>
        <v>4.5532810000000552</v>
      </c>
      <c r="H72" s="25">
        <f t="shared" ref="H72:I72" si="8">H70-H71</f>
        <v>4.5532810000000552</v>
      </c>
      <c r="I72" s="25">
        <f t="shared" si="8"/>
        <v>4.5532810000000268</v>
      </c>
      <c r="J72" s="93">
        <f t="shared" si="7"/>
        <v>13.659843000000137</v>
      </c>
    </row>
    <row r="73" spans="1:10" s="91" customFormat="1" x14ac:dyDescent="0.25">
      <c r="A73" s="55" t="s">
        <v>431</v>
      </c>
      <c r="B73" s="5" t="s">
        <v>602</v>
      </c>
      <c r="C73" s="63" t="s">
        <v>321</v>
      </c>
      <c r="D73" s="25">
        <v>583.48835094734284</v>
      </c>
      <c r="E73" s="25">
        <f>E38-E53-E62-E68-E69-E70</f>
        <v>713.47028634000173</v>
      </c>
      <c r="F73" s="25">
        <f>F38-F53-F62-F68-F69-F70</f>
        <v>722.12985010000023</v>
      </c>
      <c r="G73" s="25">
        <f t="shared" ref="G73:I73" si="9">G38-G53-G62-G68-G69-G70</f>
        <v>863.0180641591885</v>
      </c>
      <c r="H73" s="25">
        <f t="shared" si="9"/>
        <v>1106.2037664598549</v>
      </c>
      <c r="I73" s="25">
        <f t="shared" si="9"/>
        <v>624.94778617211637</v>
      </c>
      <c r="J73" s="93">
        <f t="shared" si="7"/>
        <v>2594.1696167911596</v>
      </c>
    </row>
    <row r="74" spans="1:10" s="91" customFormat="1" x14ac:dyDescent="0.25">
      <c r="A74" s="55" t="s">
        <v>432</v>
      </c>
      <c r="B74" s="4" t="s">
        <v>92</v>
      </c>
      <c r="C74" s="63" t="s">
        <v>321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93">
        <f t="shared" si="7"/>
        <v>0</v>
      </c>
    </row>
    <row r="75" spans="1:10" s="91" customFormat="1" ht="15.75" customHeight="1" x14ac:dyDescent="0.25">
      <c r="A75" s="55" t="s">
        <v>433</v>
      </c>
      <c r="B75" s="4" t="s">
        <v>93</v>
      </c>
      <c r="C75" s="63" t="s">
        <v>321</v>
      </c>
      <c r="D75" s="25">
        <v>161.67400414999997</v>
      </c>
      <c r="E75" s="25">
        <v>219.78638012000002</v>
      </c>
      <c r="F75" s="25">
        <f>'[1]9.1. Смета затрат'!G$84/1000</f>
        <v>213.5142821</v>
      </c>
      <c r="G75" s="25">
        <f>'[1]9.1. Смета затрат'!H$84/1000</f>
        <v>300.48487999842303</v>
      </c>
      <c r="H75" s="25">
        <f>'[1]9.1. Смета затрат'!O$84/1000</f>
        <v>670.52820159839155</v>
      </c>
      <c r="I75" s="25">
        <f>'[1]9.1. Смета затрат'!P$84/1000</f>
        <v>262.21496363035936</v>
      </c>
      <c r="J75" s="93">
        <f t="shared" si="7"/>
        <v>1233.2280452271739</v>
      </c>
    </row>
    <row r="76" spans="1:10" s="91" customFormat="1" ht="16.5" thickBot="1" x14ac:dyDescent="0.3">
      <c r="A76" s="56" t="s">
        <v>434</v>
      </c>
      <c r="B76" s="12" t="s">
        <v>94</v>
      </c>
      <c r="C76" s="77" t="s">
        <v>321</v>
      </c>
      <c r="D76" s="72">
        <v>421.81434679734286</v>
      </c>
      <c r="E76" s="72">
        <f>E73-E74-E75</f>
        <v>493.68390622000175</v>
      </c>
      <c r="F76" s="72">
        <f>F73-F74-F75</f>
        <v>508.61556800000022</v>
      </c>
      <c r="G76" s="72">
        <f t="shared" ref="G76:I76" si="10">G73-G74-G75</f>
        <v>562.53318416076547</v>
      </c>
      <c r="H76" s="72">
        <f t="shared" si="10"/>
        <v>435.67556486146339</v>
      </c>
      <c r="I76" s="72">
        <f t="shared" si="10"/>
        <v>362.732822541757</v>
      </c>
      <c r="J76" s="94">
        <f t="shared" si="7"/>
        <v>1360.9415715639859</v>
      </c>
    </row>
    <row r="77" spans="1:10" s="91" customFormat="1" x14ac:dyDescent="0.25">
      <c r="A77" s="54" t="s">
        <v>435</v>
      </c>
      <c r="B77" s="116" t="s">
        <v>440</v>
      </c>
      <c r="C77" s="61" t="s">
        <v>321</v>
      </c>
      <c r="D77" s="21" t="s">
        <v>84</v>
      </c>
      <c r="E77" s="25" t="s">
        <v>84</v>
      </c>
      <c r="F77" s="25" t="s">
        <v>84</v>
      </c>
      <c r="G77" s="25" t="s">
        <v>84</v>
      </c>
      <c r="H77" s="25" t="s">
        <v>84</v>
      </c>
      <c r="I77" s="25" t="s">
        <v>84</v>
      </c>
      <c r="J77" s="93" t="s">
        <v>84</v>
      </c>
    </row>
    <row r="78" spans="1:10" s="91" customFormat="1" x14ac:dyDescent="0.25">
      <c r="A78" s="55" t="s">
        <v>436</v>
      </c>
      <c r="B78" s="4" t="s">
        <v>57</v>
      </c>
      <c r="C78" s="62" t="s">
        <v>321</v>
      </c>
      <c r="D78" s="25">
        <v>328.92923611999998</v>
      </c>
      <c r="E78" s="25">
        <v>328.82273962739157</v>
      </c>
      <c r="F78" s="25">
        <f>'[1]5.Ремонты'!G$10/1000-'[1]5.Ремонты'!G$37/1000</f>
        <v>331.39198419299998</v>
      </c>
      <c r="G78" s="25">
        <f>'[1]5.Ремонты'!H$10/1000-'[1]5.Ремонты'!H$37/1000</f>
        <v>332.47668107000004</v>
      </c>
      <c r="H78" s="25">
        <f>'[1]5.Ремонты'!O$10/1000-'[1]5.Ремонты'!O$37/1000</f>
        <v>334.89750522839995</v>
      </c>
      <c r="I78" s="25">
        <f>'[1]5.Ремонты'!P$10/1000-'[1]5.Ремонты'!P$37/1000</f>
        <v>347.70099675753602</v>
      </c>
      <c r="J78" s="93">
        <f>SUM(G78:I78)</f>
        <v>1015.075183055936</v>
      </c>
    </row>
    <row r="79" spans="1:10" s="91" customFormat="1" x14ac:dyDescent="0.25">
      <c r="A79" s="55" t="s">
        <v>437</v>
      </c>
      <c r="B79" s="4" t="s">
        <v>58</v>
      </c>
      <c r="C79" s="62" t="s">
        <v>321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93">
        <f>SUM(G79:I79)</f>
        <v>0</v>
      </c>
    </row>
    <row r="80" spans="1:10" s="91" customFormat="1" ht="16.5" thickBot="1" x14ac:dyDescent="0.3">
      <c r="A80" s="57" t="s">
        <v>438</v>
      </c>
      <c r="B80" s="13" t="s">
        <v>4</v>
      </c>
      <c r="C80" s="64" t="s">
        <v>321</v>
      </c>
      <c r="D80" s="72">
        <v>361.60367635282097</v>
      </c>
      <c r="E80" s="72">
        <v>260.49782135999999</v>
      </c>
      <c r="F80" s="72">
        <f>-'[1]8.ОФР'!G$31/1000</f>
        <v>267.47128888000003</v>
      </c>
      <c r="G80" s="72">
        <f>-'[1]8.ОФР'!H$31/1000</f>
        <v>252.27720725921998</v>
      </c>
      <c r="H80" s="72">
        <f>-'[1]8.ОФР'!O$31/1000</f>
        <v>258.24891897288558</v>
      </c>
      <c r="I80" s="72">
        <f>-'[1]8.ОФР'!P$31/1000</f>
        <v>264.38347010053303</v>
      </c>
      <c r="J80" s="94">
        <f>SUM(G80:I80)</f>
        <v>774.90959633263856</v>
      </c>
    </row>
    <row r="81" spans="1:10" s="91" customFormat="1" x14ac:dyDescent="0.25">
      <c r="A81" s="58" t="s">
        <v>16</v>
      </c>
      <c r="B81" s="15" t="s">
        <v>652</v>
      </c>
      <c r="C81" s="65" t="s">
        <v>321</v>
      </c>
      <c r="D81" s="95">
        <v>3159.7760224566737</v>
      </c>
      <c r="E81" s="95">
        <f>E23-E38</f>
        <v>1343.4375681538622</v>
      </c>
      <c r="F81" s="95">
        <f>F23-F38</f>
        <v>587.10250770999937</v>
      </c>
      <c r="G81" s="95">
        <f t="shared" ref="G81:I81" si="11">G23-G38</f>
        <v>1391.4679102237988</v>
      </c>
      <c r="H81" s="95">
        <f t="shared" si="11"/>
        <v>718.31233089186662</v>
      </c>
      <c r="I81" s="95">
        <f t="shared" si="11"/>
        <v>1170.0298709639374</v>
      </c>
      <c r="J81" s="96">
        <f>SUM(G81:I81)</f>
        <v>3279.8101120796027</v>
      </c>
    </row>
    <row r="82" spans="1:10" s="91" customFormat="1" x14ac:dyDescent="0.25">
      <c r="A82" s="55" t="s">
        <v>37</v>
      </c>
      <c r="B82" s="2" t="s">
        <v>597</v>
      </c>
      <c r="C82" s="62" t="s">
        <v>321</v>
      </c>
      <c r="D82" s="25" t="s">
        <v>84</v>
      </c>
      <c r="E82" s="25" t="s">
        <v>84</v>
      </c>
      <c r="F82" s="25" t="s">
        <v>84</v>
      </c>
      <c r="G82" s="25" t="s">
        <v>84</v>
      </c>
      <c r="H82" s="25" t="s">
        <v>84</v>
      </c>
      <c r="I82" s="25" t="s">
        <v>84</v>
      </c>
      <c r="J82" s="93" t="s">
        <v>84</v>
      </c>
    </row>
    <row r="83" spans="1:10" s="91" customFormat="1" ht="27" customHeight="1" x14ac:dyDescent="0.25">
      <c r="A83" s="55" t="s">
        <v>405</v>
      </c>
      <c r="B83" s="1" t="s">
        <v>474</v>
      </c>
      <c r="C83" s="62" t="s">
        <v>321</v>
      </c>
      <c r="D83" s="25" t="s">
        <v>84</v>
      </c>
      <c r="E83" s="25" t="s">
        <v>84</v>
      </c>
      <c r="F83" s="25" t="s">
        <v>84</v>
      </c>
      <c r="G83" s="25" t="s">
        <v>84</v>
      </c>
      <c r="H83" s="25" t="s">
        <v>84</v>
      </c>
      <c r="I83" s="25" t="s">
        <v>84</v>
      </c>
      <c r="J83" s="93" t="s">
        <v>84</v>
      </c>
    </row>
    <row r="84" spans="1:10" s="91" customFormat="1" ht="27.75" customHeight="1" x14ac:dyDescent="0.25">
      <c r="A84" s="55" t="s">
        <v>406</v>
      </c>
      <c r="B84" s="1" t="s">
        <v>475</v>
      </c>
      <c r="C84" s="62" t="s">
        <v>321</v>
      </c>
      <c r="D84" s="25" t="s">
        <v>84</v>
      </c>
      <c r="E84" s="25" t="s">
        <v>84</v>
      </c>
      <c r="F84" s="25" t="s">
        <v>84</v>
      </c>
      <c r="G84" s="25" t="s">
        <v>84</v>
      </c>
      <c r="H84" s="25" t="s">
        <v>84</v>
      </c>
      <c r="I84" s="25" t="s">
        <v>84</v>
      </c>
      <c r="J84" s="93" t="s">
        <v>84</v>
      </c>
    </row>
    <row r="85" spans="1:10" s="91" customFormat="1" ht="27.75" customHeight="1" x14ac:dyDescent="0.25">
      <c r="A85" s="55" t="s">
        <v>407</v>
      </c>
      <c r="B85" s="1" t="s">
        <v>460</v>
      </c>
      <c r="C85" s="62" t="s">
        <v>321</v>
      </c>
      <c r="D85" s="25" t="s">
        <v>84</v>
      </c>
      <c r="E85" s="25" t="s">
        <v>84</v>
      </c>
      <c r="F85" s="25" t="s">
        <v>84</v>
      </c>
      <c r="G85" s="25" t="s">
        <v>84</v>
      </c>
      <c r="H85" s="25" t="s">
        <v>84</v>
      </c>
      <c r="I85" s="25" t="s">
        <v>84</v>
      </c>
      <c r="J85" s="93" t="s">
        <v>84</v>
      </c>
    </row>
    <row r="86" spans="1:10" s="91" customFormat="1" x14ac:dyDescent="0.25">
      <c r="A86" s="55" t="s">
        <v>38</v>
      </c>
      <c r="B86" s="2" t="s">
        <v>635</v>
      </c>
      <c r="C86" s="62" t="s">
        <v>321</v>
      </c>
      <c r="D86" s="25" t="s">
        <v>84</v>
      </c>
      <c r="E86" s="25" t="s">
        <v>84</v>
      </c>
      <c r="F86" s="25" t="s">
        <v>84</v>
      </c>
      <c r="G86" s="25" t="s">
        <v>84</v>
      </c>
      <c r="H86" s="25" t="s">
        <v>84</v>
      </c>
      <c r="I86" s="25" t="s">
        <v>84</v>
      </c>
      <c r="J86" s="93" t="s">
        <v>84</v>
      </c>
    </row>
    <row r="87" spans="1:10" s="91" customFormat="1" x14ac:dyDescent="0.25">
      <c r="A87" s="55" t="s">
        <v>322</v>
      </c>
      <c r="B87" s="2" t="s">
        <v>520</v>
      </c>
      <c r="C87" s="62" t="s">
        <v>321</v>
      </c>
      <c r="D87" s="25">
        <v>353.04864276563785</v>
      </c>
      <c r="E87" s="25">
        <f>E29-E44</f>
        <v>211.9800320205286</v>
      </c>
      <c r="F87" s="25">
        <f>F29-F44</f>
        <v>-300.63223478999953</v>
      </c>
      <c r="G87" s="25">
        <f t="shared" ref="G87:I87" si="12">G29-G44</f>
        <v>169.54520215902539</v>
      </c>
      <c r="H87" s="25">
        <f t="shared" si="12"/>
        <v>154.37489285330048</v>
      </c>
      <c r="I87" s="25">
        <f t="shared" si="12"/>
        <v>751.49871715783411</v>
      </c>
      <c r="J87" s="93">
        <f>SUM(G87:I87)</f>
        <v>1075.41881217016</v>
      </c>
    </row>
    <row r="88" spans="1:10" s="91" customFormat="1" x14ac:dyDescent="0.25">
      <c r="A88" s="55" t="s">
        <v>323</v>
      </c>
      <c r="B88" s="2" t="s">
        <v>636</v>
      </c>
      <c r="C88" s="62" t="s">
        <v>321</v>
      </c>
      <c r="D88" s="25" t="s">
        <v>84</v>
      </c>
      <c r="E88" s="25" t="s">
        <v>84</v>
      </c>
      <c r="F88" s="25" t="s">
        <v>84</v>
      </c>
      <c r="G88" s="25" t="s">
        <v>84</v>
      </c>
      <c r="H88" s="25" t="s">
        <v>84</v>
      </c>
      <c r="I88" s="25" t="s">
        <v>84</v>
      </c>
      <c r="J88" s="96" t="s">
        <v>84</v>
      </c>
    </row>
    <row r="89" spans="1:10" s="91" customFormat="1" x14ac:dyDescent="0.25">
      <c r="A89" s="55" t="s">
        <v>324</v>
      </c>
      <c r="B89" s="2" t="s">
        <v>521</v>
      </c>
      <c r="C89" s="62" t="s">
        <v>321</v>
      </c>
      <c r="D89" s="25">
        <v>2778.8024824745803</v>
      </c>
      <c r="E89" s="25">
        <f>E31-E46</f>
        <v>1078.4246335233333</v>
      </c>
      <c r="F89" s="25">
        <f>F31-F46</f>
        <v>826.40061076000006</v>
      </c>
      <c r="G89" s="25">
        <f t="shared" ref="G89:I89" si="13">G31-G46</f>
        <v>1117.5763699736788</v>
      </c>
      <c r="H89" s="25">
        <f t="shared" si="13"/>
        <v>444.56016257760558</v>
      </c>
      <c r="I89" s="25">
        <f t="shared" si="13"/>
        <v>250.33330045439681</v>
      </c>
      <c r="J89" s="93">
        <f>SUM(G89:I89)</f>
        <v>1812.469833005681</v>
      </c>
    </row>
    <row r="90" spans="1:10" s="91" customFormat="1" x14ac:dyDescent="0.25">
      <c r="A90" s="55" t="s">
        <v>325</v>
      </c>
      <c r="B90" s="2" t="s">
        <v>522</v>
      </c>
      <c r="C90" s="62" t="s">
        <v>321</v>
      </c>
      <c r="D90" s="25">
        <v>-1.7353488300000031</v>
      </c>
      <c r="E90" s="25">
        <f>E32-E47</f>
        <v>0</v>
      </c>
      <c r="F90" s="25" t="s">
        <v>84</v>
      </c>
      <c r="G90" s="25" t="s">
        <v>84</v>
      </c>
      <c r="H90" s="25" t="s">
        <v>84</v>
      </c>
      <c r="I90" s="25" t="s">
        <v>84</v>
      </c>
      <c r="J90" s="25" t="s">
        <v>84</v>
      </c>
    </row>
    <row r="91" spans="1:10" s="91" customFormat="1" x14ac:dyDescent="0.25">
      <c r="A91" s="55" t="s">
        <v>326</v>
      </c>
      <c r="B91" s="2" t="s">
        <v>643</v>
      </c>
      <c r="C91" s="62" t="s">
        <v>321</v>
      </c>
      <c r="D91" s="25" t="s">
        <v>84</v>
      </c>
      <c r="E91" s="25" t="s">
        <v>84</v>
      </c>
      <c r="F91" s="25" t="s">
        <v>84</v>
      </c>
      <c r="G91" s="25" t="s">
        <v>84</v>
      </c>
      <c r="H91" s="25" t="s">
        <v>84</v>
      </c>
      <c r="I91" s="25" t="s">
        <v>84</v>
      </c>
      <c r="J91" s="93" t="s">
        <v>84</v>
      </c>
    </row>
    <row r="92" spans="1:10" s="91" customFormat="1" ht="31.5" x14ac:dyDescent="0.25">
      <c r="A92" s="55" t="s">
        <v>327</v>
      </c>
      <c r="B92" s="3" t="s">
        <v>391</v>
      </c>
      <c r="C92" s="62" t="s">
        <v>321</v>
      </c>
      <c r="D92" s="25" t="s">
        <v>84</v>
      </c>
      <c r="E92" s="25" t="s">
        <v>84</v>
      </c>
      <c r="F92" s="25" t="s">
        <v>84</v>
      </c>
      <c r="G92" s="25" t="s">
        <v>84</v>
      </c>
      <c r="H92" s="25" t="s">
        <v>84</v>
      </c>
      <c r="I92" s="25" t="s">
        <v>84</v>
      </c>
      <c r="J92" s="93" t="s">
        <v>84</v>
      </c>
    </row>
    <row r="93" spans="1:10" s="91" customFormat="1" x14ac:dyDescent="0.25">
      <c r="A93" s="55" t="s">
        <v>564</v>
      </c>
      <c r="B93" s="1" t="s">
        <v>215</v>
      </c>
      <c r="C93" s="62" t="s">
        <v>321</v>
      </c>
      <c r="D93" s="25" t="s">
        <v>84</v>
      </c>
      <c r="E93" s="25" t="s">
        <v>84</v>
      </c>
      <c r="F93" s="25" t="s">
        <v>84</v>
      </c>
      <c r="G93" s="25" t="s">
        <v>84</v>
      </c>
      <c r="H93" s="25" t="s">
        <v>84</v>
      </c>
      <c r="I93" s="25" t="s">
        <v>84</v>
      </c>
      <c r="J93" s="93" t="s">
        <v>84</v>
      </c>
    </row>
    <row r="94" spans="1:10" s="91" customFormat="1" x14ac:dyDescent="0.25">
      <c r="A94" s="55" t="s">
        <v>565</v>
      </c>
      <c r="B94" s="4" t="s">
        <v>203</v>
      </c>
      <c r="C94" s="62" t="s">
        <v>321</v>
      </c>
      <c r="D94" s="25" t="s">
        <v>84</v>
      </c>
      <c r="E94" s="25" t="s">
        <v>84</v>
      </c>
      <c r="F94" s="25" t="s">
        <v>84</v>
      </c>
      <c r="G94" s="25" t="s">
        <v>84</v>
      </c>
      <c r="H94" s="25" t="s">
        <v>84</v>
      </c>
      <c r="I94" s="25" t="s">
        <v>84</v>
      </c>
      <c r="J94" s="93" t="s">
        <v>84</v>
      </c>
    </row>
    <row r="95" spans="1:10" s="91" customFormat="1" x14ac:dyDescent="0.25">
      <c r="A95" s="55" t="s">
        <v>328</v>
      </c>
      <c r="B95" s="2" t="s">
        <v>523</v>
      </c>
      <c r="C95" s="62" t="s">
        <v>321</v>
      </c>
      <c r="D95" s="25">
        <v>29.660246046455697</v>
      </c>
      <c r="E95" s="25">
        <f>E37-E52</f>
        <v>53.032902610000178</v>
      </c>
      <c r="F95" s="25">
        <f>F37-F52</f>
        <v>61.334131739998895</v>
      </c>
      <c r="G95" s="25">
        <f t="shared" ref="G95:I95" si="14">G37-G52</f>
        <v>104.34633809109469</v>
      </c>
      <c r="H95" s="25">
        <f t="shared" si="14"/>
        <v>119.37727546096055</v>
      </c>
      <c r="I95" s="25">
        <f t="shared" si="14"/>
        <v>168.19785335170644</v>
      </c>
      <c r="J95" s="93">
        <f t="shared" ref="J95:J109" si="15">SUM(G95:I95)</f>
        <v>391.92146690376171</v>
      </c>
    </row>
    <row r="96" spans="1:10" s="91" customFormat="1" x14ac:dyDescent="0.25">
      <c r="A96" s="55" t="s">
        <v>17</v>
      </c>
      <c r="B96" s="16" t="s">
        <v>653</v>
      </c>
      <c r="C96" s="62" t="s">
        <v>321</v>
      </c>
      <c r="D96" s="25">
        <v>-689.73042163999992</v>
      </c>
      <c r="E96" s="25">
        <f>E97-E103</f>
        <v>-995.99825129995008</v>
      </c>
      <c r="F96" s="25">
        <f>F97-F103</f>
        <v>-475.63833911999996</v>
      </c>
      <c r="G96" s="25">
        <f t="shared" ref="G96:I96" si="16">G97-G103</f>
        <v>-342.32579970396046</v>
      </c>
      <c r="H96" s="25">
        <f t="shared" si="16"/>
        <v>-295.9039563855103</v>
      </c>
      <c r="I96" s="25">
        <f t="shared" si="16"/>
        <v>-260.84715119629351</v>
      </c>
      <c r="J96" s="93">
        <f t="shared" si="15"/>
        <v>-899.07690728576426</v>
      </c>
    </row>
    <row r="97" spans="1:10" s="91" customFormat="1" x14ac:dyDescent="0.25">
      <c r="A97" s="55" t="s">
        <v>44</v>
      </c>
      <c r="B97" s="3" t="s">
        <v>603</v>
      </c>
      <c r="C97" s="62" t="s">
        <v>321</v>
      </c>
      <c r="D97" s="25">
        <v>179.21586038999999</v>
      </c>
      <c r="E97" s="25">
        <v>121.61391391004999</v>
      </c>
      <c r="F97" s="25">
        <f>'[1]8.ОФР'!G$33/1000+'[1]8.ОФР'!G$35/1000+'[1]8.ОФР'!G$36/1000</f>
        <v>143.33611633999999</v>
      </c>
      <c r="G97" s="25">
        <f>'[1]8.ОФР'!H$33/1000+'[1]8.ОФР'!H$35/1000+'[1]8.ОФР'!H$36/1000</f>
        <v>42.264357134388803</v>
      </c>
      <c r="H97" s="25">
        <f>'[1]8.ОФР'!O$33/1000+'[1]8.ОФР'!O$35/1000+'[1]8.ОФР'!O$36/1000</f>
        <v>69.375336288632909</v>
      </c>
      <c r="I97" s="25">
        <f>'[1]8.ОФР'!P$33/1000+'[1]8.ОФР'!P$35/1000+'[1]8.ОФР'!P$36/1000</f>
        <v>71.023842264165808</v>
      </c>
      <c r="J97" s="93">
        <f t="shared" si="15"/>
        <v>182.6635356871875</v>
      </c>
    </row>
    <row r="98" spans="1:10" s="91" customFormat="1" x14ac:dyDescent="0.25">
      <c r="A98" s="55" t="s">
        <v>45</v>
      </c>
      <c r="B98" s="1" t="s">
        <v>514</v>
      </c>
      <c r="C98" s="62" t="s">
        <v>321</v>
      </c>
      <c r="D98" s="25">
        <v>1.1890096299999999</v>
      </c>
      <c r="E98" s="25">
        <v>11.10490985</v>
      </c>
      <c r="F98" s="25">
        <f>'[1]8.ОФР'!G$35/1000</f>
        <v>14.798456059999999</v>
      </c>
      <c r="G98" s="25">
        <f>'[1]8.ОФР'!H$35/1000</f>
        <v>15.4633201343888</v>
      </c>
      <c r="H98" s="25">
        <f>'[1]8.ОФР'!O$35/1000</f>
        <v>42.296398548632915</v>
      </c>
      <c r="I98" s="25">
        <f>'[1]8.ОФР'!P$35/1000</f>
        <v>43.4924857693658</v>
      </c>
      <c r="J98" s="93">
        <f t="shared" si="15"/>
        <v>101.25220445238752</v>
      </c>
    </row>
    <row r="99" spans="1:10" s="91" customFormat="1" x14ac:dyDescent="0.25">
      <c r="A99" s="55" t="s">
        <v>46</v>
      </c>
      <c r="B99" s="1" t="s">
        <v>515</v>
      </c>
      <c r="C99" s="62" t="s">
        <v>321</v>
      </c>
      <c r="D99" s="25">
        <v>49.281861760000005</v>
      </c>
      <c r="E99" s="25">
        <v>7.5088021500000002</v>
      </c>
      <c r="F99" s="25">
        <f>'[1]8.ОФР'!G$33/1000</f>
        <v>6.4334573299999995</v>
      </c>
      <c r="G99" s="25">
        <f>'[1]8.ОФР'!H$33/1000</f>
        <v>8.0060000000000002</v>
      </c>
      <c r="H99" s="25">
        <f>'[1]8.ОФР'!O$33/1000</f>
        <v>7.9080000000000004</v>
      </c>
      <c r="I99" s="25">
        <f>'[1]8.ОФР'!P$33/1000</f>
        <v>7.9770000000000003</v>
      </c>
      <c r="J99" s="93">
        <f t="shared" si="15"/>
        <v>23.891000000000002</v>
      </c>
    </row>
    <row r="100" spans="1:10" s="91" customFormat="1" x14ac:dyDescent="0.25">
      <c r="A100" s="55" t="s">
        <v>61</v>
      </c>
      <c r="B100" s="1" t="s">
        <v>604</v>
      </c>
      <c r="C100" s="62" t="s">
        <v>321</v>
      </c>
      <c r="D100" s="25">
        <v>5.2037824199999996</v>
      </c>
      <c r="E100" s="25">
        <v>19.6628063</v>
      </c>
      <c r="F100" s="25">
        <f>'[1]9.2. Прочие ДиР'!G$36/1000</f>
        <v>20.536307919999999</v>
      </c>
      <c r="G100" s="25">
        <f>'[1]9.2. Прочие ДиР'!H$36/1000</f>
        <v>0</v>
      </c>
      <c r="H100" s="25">
        <f>'[1]9.2. Прочие ДиР'!O$36/1000</f>
        <v>0</v>
      </c>
      <c r="I100" s="25">
        <f>'[1]9.2. Прочие ДиР'!P$36/1000</f>
        <v>0</v>
      </c>
      <c r="J100" s="93">
        <f t="shared" si="15"/>
        <v>0</v>
      </c>
    </row>
    <row r="101" spans="1:10" s="91" customFormat="1" x14ac:dyDescent="0.25">
      <c r="A101" s="55" t="s">
        <v>95</v>
      </c>
      <c r="B101" s="6" t="s">
        <v>218</v>
      </c>
      <c r="C101" s="62" t="s">
        <v>321</v>
      </c>
      <c r="D101" s="25">
        <v>2.7713959999999997</v>
      </c>
      <c r="E101" s="25">
        <v>13.10915855</v>
      </c>
      <c r="F101" s="25">
        <f>'[1]9.2. Прочие ДиР'!G$39/1000</f>
        <v>13.15896392</v>
      </c>
      <c r="G101" s="25">
        <f>'[1]9.2. Прочие ДиР'!H$39/1000</f>
        <v>0</v>
      </c>
      <c r="H101" s="25">
        <f>'[1]9.2. Прочие ДиР'!O$39/1000</f>
        <v>0</v>
      </c>
      <c r="I101" s="25">
        <f>'[1]9.2. Прочие ДиР'!P$39/1000</f>
        <v>0</v>
      </c>
      <c r="J101" s="93">
        <f t="shared" si="15"/>
        <v>0</v>
      </c>
    </row>
    <row r="102" spans="1:10" s="91" customFormat="1" x14ac:dyDescent="0.25">
      <c r="A102" s="55" t="s">
        <v>62</v>
      </c>
      <c r="B102" s="4" t="s">
        <v>516</v>
      </c>
      <c r="C102" s="62" t="s">
        <v>321</v>
      </c>
      <c r="D102" s="25">
        <v>123.54120658000001</v>
      </c>
      <c r="E102" s="25">
        <f>E97-E98-E99-E100</f>
        <v>83.337395610049995</v>
      </c>
      <c r="F102" s="25">
        <f>F97-F98-F99-F100</f>
        <v>101.56789502999999</v>
      </c>
      <c r="G102" s="25">
        <f t="shared" ref="G102:I102" si="17">G97-G98-G99-G100</f>
        <v>18.795037000000001</v>
      </c>
      <c r="H102" s="25">
        <f t="shared" si="17"/>
        <v>19.170937739999992</v>
      </c>
      <c r="I102" s="25">
        <f t="shared" si="17"/>
        <v>19.554356494800007</v>
      </c>
      <c r="J102" s="93">
        <f t="shared" si="15"/>
        <v>57.520331234799997</v>
      </c>
    </row>
    <row r="103" spans="1:10" s="91" customFormat="1" x14ac:dyDescent="0.25">
      <c r="A103" s="55" t="s">
        <v>47</v>
      </c>
      <c r="B103" s="5" t="s">
        <v>602</v>
      </c>
      <c r="C103" s="62" t="s">
        <v>321</v>
      </c>
      <c r="D103" s="25">
        <v>868.94628202999991</v>
      </c>
      <c r="E103" s="25">
        <v>1117.6121652100001</v>
      </c>
      <c r="F103" s="25">
        <f>-'[1]8.ОФР'!G$34/1000-'[1]8.ОФР'!G$38/1000</f>
        <v>618.97445545999994</v>
      </c>
      <c r="G103" s="25">
        <f>-'[1]8.ОФР'!H$34/1000-'[1]8.ОФР'!H$38/1000</f>
        <v>384.59015683834929</v>
      </c>
      <c r="H103" s="25">
        <f>-'[1]8.ОФР'!O$34/1000-'[1]8.ОФР'!O$38/1000</f>
        <v>365.27929267414322</v>
      </c>
      <c r="I103" s="25">
        <f>-'[1]8.ОФР'!P$34/1000-'[1]8.ОФР'!P$38/1000</f>
        <v>331.87099346045932</v>
      </c>
      <c r="J103" s="93">
        <f t="shared" si="15"/>
        <v>1081.7404429729518</v>
      </c>
    </row>
    <row r="104" spans="1:10" s="91" customFormat="1" x14ac:dyDescent="0.25">
      <c r="A104" s="55" t="s">
        <v>96</v>
      </c>
      <c r="B104" s="4" t="s">
        <v>517</v>
      </c>
      <c r="C104" s="62" t="s">
        <v>321</v>
      </c>
      <c r="D104" s="25">
        <v>33.654153520000001</v>
      </c>
      <c r="E104" s="25">
        <v>25.909927549999999</v>
      </c>
      <c r="F104" s="25">
        <f>'[1]9.2. Прочие ДиР'!G$66/1000+'[1]9.2. Прочие ДиР'!G$67/1000</f>
        <v>32.402972200000001</v>
      </c>
      <c r="G104" s="25">
        <f>'[1]9.2. Прочие ДиР'!H$66/1000+'[1]9.2. Прочие ДиР'!H$67/1000</f>
        <v>30.607448947224</v>
      </c>
      <c r="H104" s="25">
        <f>'[1]9.2. Прочие ДиР'!O$66/1000+'[1]9.2. Прочие ДиР'!O$67/1000</f>
        <v>31.01959792616848</v>
      </c>
      <c r="I104" s="25">
        <f>'[1]9.2. Прочие ДиР'!P$66/1000+'[1]9.2. Прочие ДиР'!P$67/1000</f>
        <v>31.63998988469185</v>
      </c>
      <c r="J104" s="93">
        <f t="shared" si="15"/>
        <v>93.26703675808433</v>
      </c>
    </row>
    <row r="105" spans="1:10" s="91" customFormat="1" x14ac:dyDescent="0.25">
      <c r="A105" s="55" t="s">
        <v>97</v>
      </c>
      <c r="B105" s="4" t="s">
        <v>518</v>
      </c>
      <c r="C105" s="62" t="s">
        <v>321</v>
      </c>
      <c r="D105" s="25">
        <v>269.99541571999998</v>
      </c>
      <c r="E105" s="25">
        <v>398.46209776000001</v>
      </c>
      <c r="F105" s="25">
        <f>-'[1]8.ОФР'!G$34/1000</f>
        <v>284.51232814000002</v>
      </c>
      <c r="G105" s="25">
        <f>-'[1]8.ОФР'!H$34/1000</f>
        <v>244.98261673474485</v>
      </c>
      <c r="H105" s="25">
        <f>-'[1]8.ОФР'!O$34/1000</f>
        <v>218.134311</v>
      </c>
      <c r="I105" s="25">
        <f>-'[1]8.ОФР'!P$34/1000</f>
        <v>183.97978552999999</v>
      </c>
      <c r="J105" s="93">
        <f t="shared" si="15"/>
        <v>647.09671326474484</v>
      </c>
    </row>
    <row r="106" spans="1:10" s="91" customFormat="1" x14ac:dyDescent="0.25">
      <c r="A106" s="55" t="s">
        <v>98</v>
      </c>
      <c r="B106" s="4" t="s">
        <v>605</v>
      </c>
      <c r="C106" s="62" t="s">
        <v>321</v>
      </c>
      <c r="D106" s="25">
        <v>246.27812017000002</v>
      </c>
      <c r="E106" s="25">
        <v>339.15630870999996</v>
      </c>
      <c r="F106" s="25">
        <f>'[1]9.2. Прочие ДиР'!G$95/1000</f>
        <v>37.368701699999995</v>
      </c>
      <c r="G106" s="25">
        <f>'[1]9.2. Прочие ДиР'!H$95/1000</f>
        <v>0.17837999999999998</v>
      </c>
      <c r="H106" s="25">
        <f>'[1]9.2. Прочие ДиР'!O$95/1000</f>
        <v>0.18194759999999999</v>
      </c>
      <c r="I106" s="25">
        <f>'[1]9.2. Прочие ДиР'!P$95/1000</f>
        <v>0.18558655199999999</v>
      </c>
      <c r="J106" s="93">
        <f t="shared" si="15"/>
        <v>0.54591415199999993</v>
      </c>
    </row>
    <row r="107" spans="1:10" s="91" customFormat="1" x14ac:dyDescent="0.25">
      <c r="A107" s="55" t="s">
        <v>99</v>
      </c>
      <c r="B107" s="6" t="s">
        <v>219</v>
      </c>
      <c r="C107" s="62" t="s">
        <v>321</v>
      </c>
      <c r="D107" s="25">
        <v>229.351</v>
      </c>
      <c r="E107" s="25">
        <v>270.10615497999999</v>
      </c>
      <c r="F107" s="25">
        <f>'[1]9.2. Прочие ДиР'!G$96/1000</f>
        <v>36.956189879999997</v>
      </c>
      <c r="G107" s="25">
        <f>'[1]9.2. Прочие ДиР'!H$96/1000</f>
        <v>0</v>
      </c>
      <c r="H107" s="25">
        <f>'[1]9.2. Прочие ДиР'!O$96/1000</f>
        <v>0</v>
      </c>
      <c r="I107" s="25">
        <f>'[1]9.2. Прочие ДиР'!P$96/1000</f>
        <v>0</v>
      </c>
      <c r="J107" s="93">
        <f t="shared" si="15"/>
        <v>0</v>
      </c>
    </row>
    <row r="108" spans="1:10" s="91" customFormat="1" x14ac:dyDescent="0.25">
      <c r="A108" s="55" t="s">
        <v>100</v>
      </c>
      <c r="B108" s="4" t="s">
        <v>519</v>
      </c>
      <c r="C108" s="62" t="s">
        <v>321</v>
      </c>
      <c r="D108" s="25">
        <v>319.01859261999988</v>
      </c>
      <c r="E108" s="25">
        <f>E103-E104-E105-E106</f>
        <v>354.08383119000007</v>
      </c>
      <c r="F108" s="25">
        <f>F103-F104-F105-F106</f>
        <v>264.69045341999993</v>
      </c>
      <c r="G108" s="25">
        <f t="shared" ref="G108:I108" si="18">G103-G104-G105-G106</f>
        <v>108.82171115638045</v>
      </c>
      <c r="H108" s="25">
        <f t="shared" si="18"/>
        <v>115.94343614797472</v>
      </c>
      <c r="I108" s="25">
        <f t="shared" si="18"/>
        <v>116.0656314937675</v>
      </c>
      <c r="J108" s="93">
        <f t="shared" si="15"/>
        <v>340.83077879812265</v>
      </c>
    </row>
    <row r="109" spans="1:10" s="91" customFormat="1" x14ac:dyDescent="0.25">
      <c r="A109" s="55" t="s">
        <v>18</v>
      </c>
      <c r="B109" s="16" t="s">
        <v>659</v>
      </c>
      <c r="C109" s="62" t="s">
        <v>321</v>
      </c>
      <c r="D109" s="25">
        <v>2470.0456008166739</v>
      </c>
      <c r="E109" s="25">
        <f>E81+E96</f>
        <v>347.43931685391215</v>
      </c>
      <c r="F109" s="25">
        <f>F81+F96</f>
        <v>111.46416858999942</v>
      </c>
      <c r="G109" s="25">
        <f t="shared" ref="G109:I109" si="19">G81+G96</f>
        <v>1049.1421105198383</v>
      </c>
      <c r="H109" s="25">
        <f t="shared" si="19"/>
        <v>422.40837450635632</v>
      </c>
      <c r="I109" s="25">
        <f t="shared" si="19"/>
        <v>909.1827197676439</v>
      </c>
      <c r="J109" s="93">
        <f t="shared" si="15"/>
        <v>2380.7332047938385</v>
      </c>
    </row>
    <row r="110" spans="1:10" s="91" customFormat="1" ht="31.5" x14ac:dyDescent="0.25">
      <c r="A110" s="55" t="s">
        <v>50</v>
      </c>
      <c r="B110" s="3" t="s">
        <v>524</v>
      </c>
      <c r="C110" s="62" t="s">
        <v>321</v>
      </c>
      <c r="D110" s="25" t="s">
        <v>84</v>
      </c>
      <c r="E110" s="25" t="s">
        <v>84</v>
      </c>
      <c r="F110" s="25" t="s">
        <v>84</v>
      </c>
      <c r="G110" s="25" t="s">
        <v>84</v>
      </c>
      <c r="H110" s="25" t="s">
        <v>84</v>
      </c>
      <c r="I110" s="25" t="s">
        <v>84</v>
      </c>
      <c r="J110" s="93" t="s">
        <v>84</v>
      </c>
    </row>
    <row r="111" spans="1:10" s="91" customFormat="1" ht="31.5" x14ac:dyDescent="0.25">
      <c r="A111" s="55" t="s">
        <v>461</v>
      </c>
      <c r="B111" s="1" t="s">
        <v>474</v>
      </c>
      <c r="C111" s="62" t="s">
        <v>321</v>
      </c>
      <c r="D111" s="25" t="s">
        <v>84</v>
      </c>
      <c r="E111" s="25" t="s">
        <v>84</v>
      </c>
      <c r="F111" s="25" t="s">
        <v>84</v>
      </c>
      <c r="G111" s="25" t="s">
        <v>84</v>
      </c>
      <c r="H111" s="25" t="s">
        <v>84</v>
      </c>
      <c r="I111" s="25" t="s">
        <v>84</v>
      </c>
      <c r="J111" s="93" t="s">
        <v>84</v>
      </c>
    </row>
    <row r="112" spans="1:10" s="91" customFormat="1" ht="31.5" x14ac:dyDescent="0.25">
      <c r="A112" s="55" t="s">
        <v>462</v>
      </c>
      <c r="B112" s="1" t="s">
        <v>475</v>
      </c>
      <c r="C112" s="62" t="s">
        <v>321</v>
      </c>
      <c r="D112" s="25" t="s">
        <v>84</v>
      </c>
      <c r="E112" s="25" t="s">
        <v>84</v>
      </c>
      <c r="F112" s="25" t="s">
        <v>84</v>
      </c>
      <c r="G112" s="25" t="s">
        <v>84</v>
      </c>
      <c r="H112" s="25" t="s">
        <v>84</v>
      </c>
      <c r="I112" s="25" t="s">
        <v>84</v>
      </c>
      <c r="J112" s="93" t="s">
        <v>84</v>
      </c>
    </row>
    <row r="113" spans="1:10" s="91" customFormat="1" ht="31.5" x14ac:dyDescent="0.25">
      <c r="A113" s="55" t="s">
        <v>566</v>
      </c>
      <c r="B113" s="1" t="s">
        <v>460</v>
      </c>
      <c r="C113" s="62" t="s">
        <v>321</v>
      </c>
      <c r="D113" s="25" t="s">
        <v>84</v>
      </c>
      <c r="E113" s="25" t="s">
        <v>84</v>
      </c>
      <c r="F113" s="25" t="s">
        <v>84</v>
      </c>
      <c r="G113" s="25" t="s">
        <v>84</v>
      </c>
      <c r="H113" s="25" t="s">
        <v>84</v>
      </c>
      <c r="I113" s="25" t="s">
        <v>84</v>
      </c>
      <c r="J113" s="93" t="s">
        <v>84</v>
      </c>
    </row>
    <row r="114" spans="1:10" s="91" customFormat="1" x14ac:dyDescent="0.25">
      <c r="A114" s="55" t="s">
        <v>51</v>
      </c>
      <c r="B114" s="2" t="s">
        <v>635</v>
      </c>
      <c r="C114" s="62" t="s">
        <v>321</v>
      </c>
      <c r="D114" s="25" t="s">
        <v>84</v>
      </c>
      <c r="E114" s="25" t="s">
        <v>84</v>
      </c>
      <c r="F114" s="25" t="s">
        <v>84</v>
      </c>
      <c r="G114" s="25" t="s">
        <v>84</v>
      </c>
      <c r="H114" s="25" t="s">
        <v>84</v>
      </c>
      <c r="I114" s="25" t="s">
        <v>84</v>
      </c>
      <c r="J114" s="93" t="s">
        <v>84</v>
      </c>
    </row>
    <row r="115" spans="1:10" s="91" customFormat="1" x14ac:dyDescent="0.25">
      <c r="A115" s="55" t="s">
        <v>329</v>
      </c>
      <c r="B115" s="2" t="s">
        <v>520</v>
      </c>
      <c r="C115" s="62" t="s">
        <v>321</v>
      </c>
      <c r="D115" s="25">
        <v>-254.97164514436304</v>
      </c>
      <c r="E115" s="25">
        <v>-375.91663442946981</v>
      </c>
      <c r="F115" s="25">
        <f>'[1]8.ОФР'!G$41/1000</f>
        <v>-305.7379437599995</v>
      </c>
      <c r="G115" s="25">
        <f>'[1]8.ОФР'!H$41/1000</f>
        <v>-13.652283768327761</v>
      </c>
      <c r="H115" s="25">
        <f>'[1]8.ОФР'!O$41/1000</f>
        <v>10.495316484575218</v>
      </c>
      <c r="I115" s="25">
        <f>'[1]8.ОФР'!P$41/1000</f>
        <v>609.31078196017927</v>
      </c>
      <c r="J115" s="93">
        <f>SUM(G115:I115)</f>
        <v>606.15381467642669</v>
      </c>
    </row>
    <row r="116" spans="1:10" s="91" customFormat="1" x14ac:dyDescent="0.25">
      <c r="A116" s="55" t="s">
        <v>330</v>
      </c>
      <c r="B116" s="2" t="s">
        <v>636</v>
      </c>
      <c r="C116" s="62" t="s">
        <v>321</v>
      </c>
      <c r="D116" s="25" t="s">
        <v>84</v>
      </c>
      <c r="E116" s="25" t="s">
        <v>84</v>
      </c>
      <c r="F116" s="25" t="s">
        <v>84</v>
      </c>
      <c r="G116" s="25" t="s">
        <v>84</v>
      </c>
      <c r="H116" s="25" t="s">
        <v>84</v>
      </c>
      <c r="I116" s="25" t="s">
        <v>84</v>
      </c>
      <c r="J116" s="93" t="s">
        <v>84</v>
      </c>
    </row>
    <row r="117" spans="1:10" s="91" customFormat="1" x14ac:dyDescent="0.25">
      <c r="A117" s="55" t="s">
        <v>331</v>
      </c>
      <c r="B117" s="2" t="s">
        <v>521</v>
      </c>
      <c r="C117" s="62" t="s">
        <v>321</v>
      </c>
      <c r="D117" s="25">
        <v>2731.8711173945794</v>
      </c>
      <c r="E117" s="25">
        <v>737.05856805333337</v>
      </c>
      <c r="F117" s="25">
        <f>'[1]8.ОФР'!G$42/1000</f>
        <v>445.99857365999986</v>
      </c>
      <c r="G117" s="25">
        <f>'[1]8.ОФР'!H$42/1000</f>
        <v>1021.5436078601191</v>
      </c>
      <c r="H117" s="25">
        <f>'[1]8.ОФР'!O$42/1000</f>
        <v>361.8359672255944</v>
      </c>
      <c r="I117" s="25">
        <f>'[1]8.ОФР'!P$42/1000</f>
        <v>200.16057943666155</v>
      </c>
      <c r="J117" s="93">
        <f>SUM(G117:I117)</f>
        <v>1583.5401545223749</v>
      </c>
    </row>
    <row r="118" spans="1:10" s="91" customFormat="1" x14ac:dyDescent="0.25">
      <c r="A118" s="55" t="s">
        <v>332</v>
      </c>
      <c r="B118" s="2" t="s">
        <v>522</v>
      </c>
      <c r="C118" s="62" t="s">
        <v>321</v>
      </c>
      <c r="D118" s="25">
        <v>-1.7353488300000011</v>
      </c>
      <c r="E118" s="25">
        <v>0</v>
      </c>
      <c r="F118" s="25" t="s">
        <v>84</v>
      </c>
      <c r="G118" s="25" t="s">
        <v>84</v>
      </c>
      <c r="H118" s="25" t="s">
        <v>84</v>
      </c>
      <c r="I118" s="25" t="s">
        <v>84</v>
      </c>
      <c r="J118" s="25" t="s">
        <v>84</v>
      </c>
    </row>
    <row r="119" spans="1:10" s="91" customFormat="1" x14ac:dyDescent="0.25">
      <c r="A119" s="55" t="s">
        <v>333</v>
      </c>
      <c r="B119" s="2" t="s">
        <v>643</v>
      </c>
      <c r="C119" s="62" t="s">
        <v>321</v>
      </c>
      <c r="D119" s="25" t="s">
        <v>84</v>
      </c>
      <c r="E119" s="25" t="s">
        <v>84</v>
      </c>
      <c r="F119" s="25" t="s">
        <v>84</v>
      </c>
      <c r="G119" s="25" t="s">
        <v>84</v>
      </c>
      <c r="H119" s="25" t="s">
        <v>84</v>
      </c>
      <c r="I119" s="25" t="s">
        <v>84</v>
      </c>
      <c r="J119" s="93" t="s">
        <v>84</v>
      </c>
    </row>
    <row r="120" spans="1:10" s="91" customFormat="1" ht="31.5" x14ac:dyDescent="0.25">
      <c r="A120" s="55" t="s">
        <v>334</v>
      </c>
      <c r="B120" s="3" t="s">
        <v>391</v>
      </c>
      <c r="C120" s="62" t="s">
        <v>321</v>
      </c>
      <c r="D120" s="25" t="s">
        <v>84</v>
      </c>
      <c r="E120" s="25" t="s">
        <v>84</v>
      </c>
      <c r="F120" s="25" t="s">
        <v>84</v>
      </c>
      <c r="G120" s="25" t="s">
        <v>84</v>
      </c>
      <c r="H120" s="25" t="s">
        <v>84</v>
      </c>
      <c r="I120" s="25" t="s">
        <v>84</v>
      </c>
      <c r="J120" s="93" t="s">
        <v>84</v>
      </c>
    </row>
    <row r="121" spans="1:10" s="91" customFormat="1" x14ac:dyDescent="0.25">
      <c r="A121" s="55" t="s">
        <v>567</v>
      </c>
      <c r="B121" s="4" t="s">
        <v>215</v>
      </c>
      <c r="C121" s="62" t="s">
        <v>321</v>
      </c>
      <c r="D121" s="25" t="s">
        <v>84</v>
      </c>
      <c r="E121" s="25" t="s">
        <v>84</v>
      </c>
      <c r="F121" s="25" t="s">
        <v>84</v>
      </c>
      <c r="G121" s="25" t="s">
        <v>84</v>
      </c>
      <c r="H121" s="25" t="s">
        <v>84</v>
      </c>
      <c r="I121" s="25" t="s">
        <v>84</v>
      </c>
      <c r="J121" s="93" t="s">
        <v>84</v>
      </c>
    </row>
    <row r="122" spans="1:10" s="91" customFormat="1" x14ac:dyDescent="0.25">
      <c r="A122" s="55" t="s">
        <v>568</v>
      </c>
      <c r="B122" s="4" t="s">
        <v>203</v>
      </c>
      <c r="C122" s="62" t="s">
        <v>321</v>
      </c>
      <c r="D122" s="25" t="s">
        <v>84</v>
      </c>
      <c r="E122" s="25" t="s">
        <v>84</v>
      </c>
      <c r="F122" s="25" t="s">
        <v>84</v>
      </c>
      <c r="G122" s="25" t="s">
        <v>84</v>
      </c>
      <c r="H122" s="25" t="s">
        <v>84</v>
      </c>
      <c r="I122" s="25" t="s">
        <v>84</v>
      </c>
      <c r="J122" s="93" t="s">
        <v>84</v>
      </c>
    </row>
    <row r="123" spans="1:10" s="91" customFormat="1" x14ac:dyDescent="0.25">
      <c r="A123" s="55" t="s">
        <v>335</v>
      </c>
      <c r="B123" s="2" t="s">
        <v>523</v>
      </c>
      <c r="C123" s="62" t="s">
        <v>321</v>
      </c>
      <c r="D123" s="25">
        <v>-5.1185226035427345</v>
      </c>
      <c r="E123" s="25">
        <f>E109-E115-E117-E118</f>
        <v>-13.702616769951419</v>
      </c>
      <c r="F123" s="25">
        <f>F109-F115-F117</f>
        <v>-28.79646131000095</v>
      </c>
      <c r="G123" s="25">
        <f t="shared" ref="G123:I123" si="20">G109-G115-G117</f>
        <v>41.250786428047036</v>
      </c>
      <c r="H123" s="25">
        <f t="shared" si="20"/>
        <v>50.077090796186724</v>
      </c>
      <c r="I123" s="25">
        <f t="shared" si="20"/>
        <v>99.711358370803083</v>
      </c>
      <c r="J123" s="93">
        <f>SUM(G123:I123)</f>
        <v>191.03923559503684</v>
      </c>
    </row>
    <row r="124" spans="1:10" s="91" customFormat="1" x14ac:dyDescent="0.25">
      <c r="A124" s="55" t="s">
        <v>19</v>
      </c>
      <c r="B124" s="16" t="s">
        <v>606</v>
      </c>
      <c r="C124" s="62" t="s">
        <v>321</v>
      </c>
      <c r="D124" s="25">
        <v>522.37182399200003</v>
      </c>
      <c r="E124" s="25">
        <v>134.09800000000001</v>
      </c>
      <c r="F124" s="25">
        <f>-'[1]8.ОФР'!G$45/1000</f>
        <v>-29.836289239999974</v>
      </c>
      <c r="G124" s="25">
        <f>-'[1]8.ОФР'!H$45/1000</f>
        <v>197.82842210396771</v>
      </c>
      <c r="H124" s="25">
        <f>-'[1]8.ОФР'!O$45/1000</f>
        <v>72.481674901271447</v>
      </c>
      <c r="I124" s="25">
        <f>-'[1]8.ОФР'!P$45/1000</f>
        <v>181.8365439535288</v>
      </c>
      <c r="J124" s="93">
        <f>SUM(G124:I124)</f>
        <v>452.14664095876799</v>
      </c>
    </row>
    <row r="125" spans="1:10" s="91" customFormat="1" x14ac:dyDescent="0.25">
      <c r="A125" s="55" t="s">
        <v>15</v>
      </c>
      <c r="B125" s="2" t="s">
        <v>597</v>
      </c>
      <c r="C125" s="62" t="s">
        <v>321</v>
      </c>
      <c r="D125" s="25" t="s">
        <v>84</v>
      </c>
      <c r="E125" s="25" t="s">
        <v>84</v>
      </c>
      <c r="F125" s="25" t="s">
        <v>84</v>
      </c>
      <c r="G125" s="25" t="s">
        <v>84</v>
      </c>
      <c r="H125" s="25" t="s">
        <v>84</v>
      </c>
      <c r="I125" s="25" t="s">
        <v>84</v>
      </c>
      <c r="J125" s="93" t="s">
        <v>84</v>
      </c>
    </row>
    <row r="126" spans="1:10" s="91" customFormat="1" ht="31.5" x14ac:dyDescent="0.25">
      <c r="A126" s="55" t="s">
        <v>593</v>
      </c>
      <c r="B126" s="1" t="s">
        <v>474</v>
      </c>
      <c r="C126" s="62" t="s">
        <v>321</v>
      </c>
      <c r="D126" s="25" t="s">
        <v>84</v>
      </c>
      <c r="E126" s="25" t="s">
        <v>84</v>
      </c>
      <c r="F126" s="25" t="s">
        <v>84</v>
      </c>
      <c r="G126" s="25" t="s">
        <v>84</v>
      </c>
      <c r="H126" s="25" t="s">
        <v>84</v>
      </c>
      <c r="I126" s="25" t="s">
        <v>84</v>
      </c>
      <c r="J126" s="93" t="s">
        <v>84</v>
      </c>
    </row>
    <row r="127" spans="1:10" s="91" customFormat="1" ht="31.5" x14ac:dyDescent="0.25">
      <c r="A127" s="55" t="s">
        <v>594</v>
      </c>
      <c r="B127" s="1" t="s">
        <v>475</v>
      </c>
      <c r="C127" s="62" t="s">
        <v>321</v>
      </c>
      <c r="D127" s="25" t="s">
        <v>84</v>
      </c>
      <c r="E127" s="25" t="s">
        <v>84</v>
      </c>
      <c r="F127" s="25" t="s">
        <v>84</v>
      </c>
      <c r="G127" s="25" t="s">
        <v>84</v>
      </c>
      <c r="H127" s="25" t="s">
        <v>84</v>
      </c>
      <c r="I127" s="25" t="s">
        <v>84</v>
      </c>
      <c r="J127" s="93" t="s">
        <v>84</v>
      </c>
    </row>
    <row r="128" spans="1:10" s="91" customFormat="1" ht="31.5" x14ac:dyDescent="0.25">
      <c r="A128" s="55" t="s">
        <v>595</v>
      </c>
      <c r="B128" s="1" t="s">
        <v>460</v>
      </c>
      <c r="C128" s="62" t="s">
        <v>321</v>
      </c>
      <c r="D128" s="25" t="s">
        <v>84</v>
      </c>
      <c r="E128" s="25" t="s">
        <v>84</v>
      </c>
      <c r="F128" s="25" t="s">
        <v>84</v>
      </c>
      <c r="G128" s="25" t="s">
        <v>84</v>
      </c>
      <c r="H128" s="25" t="s">
        <v>84</v>
      </c>
      <c r="I128" s="25" t="s">
        <v>84</v>
      </c>
      <c r="J128" s="93" t="s">
        <v>84</v>
      </c>
    </row>
    <row r="129" spans="1:10" s="91" customFormat="1" x14ac:dyDescent="0.25">
      <c r="A129" s="55" t="s">
        <v>380</v>
      </c>
      <c r="B129" s="5" t="s">
        <v>644</v>
      </c>
      <c r="C129" s="62" t="s">
        <v>321</v>
      </c>
      <c r="D129" s="25" t="s">
        <v>84</v>
      </c>
      <c r="E129" s="25" t="s">
        <v>84</v>
      </c>
      <c r="F129" s="25" t="s">
        <v>84</v>
      </c>
      <c r="G129" s="25" t="s">
        <v>84</v>
      </c>
      <c r="H129" s="25" t="s">
        <v>84</v>
      </c>
      <c r="I129" s="25" t="s">
        <v>84</v>
      </c>
      <c r="J129" s="93" t="s">
        <v>84</v>
      </c>
    </row>
    <row r="130" spans="1:10" s="91" customFormat="1" x14ac:dyDescent="0.25">
      <c r="A130" s="55" t="s">
        <v>381</v>
      </c>
      <c r="B130" s="5" t="s">
        <v>388</v>
      </c>
      <c r="C130" s="62" t="s">
        <v>321</v>
      </c>
      <c r="D130" s="25">
        <v>-62.97837610195571</v>
      </c>
      <c r="E130" s="25">
        <v>-1.1379999999999999</v>
      </c>
      <c r="F130" s="25">
        <f>F115-F145</f>
        <v>-99.716071499062082</v>
      </c>
      <c r="G130" s="25">
        <f t="shared" ref="G130:I130" si="21">G115-G145</f>
        <v>-14.730456753664621</v>
      </c>
      <c r="H130" s="25">
        <f t="shared" si="21"/>
        <v>-9.9009367030849571</v>
      </c>
      <c r="I130" s="25">
        <f t="shared" si="21"/>
        <v>121.8621563920359</v>
      </c>
      <c r="J130" s="93">
        <f>SUM(G130:I130)</f>
        <v>97.230762935286322</v>
      </c>
    </row>
    <row r="131" spans="1:10" s="91" customFormat="1" x14ac:dyDescent="0.25">
      <c r="A131" s="55" t="s">
        <v>382</v>
      </c>
      <c r="B131" s="5" t="s">
        <v>638</v>
      </c>
      <c r="C131" s="62" t="s">
        <v>321</v>
      </c>
      <c r="D131" s="25" t="s">
        <v>84</v>
      </c>
      <c r="E131" s="25" t="s">
        <v>84</v>
      </c>
      <c r="F131" s="25" t="s">
        <v>84</v>
      </c>
      <c r="G131" s="25" t="s">
        <v>84</v>
      </c>
      <c r="H131" s="25" t="s">
        <v>84</v>
      </c>
      <c r="I131" s="25" t="s">
        <v>84</v>
      </c>
      <c r="J131" s="93" t="s">
        <v>84</v>
      </c>
    </row>
    <row r="132" spans="1:10" s="91" customFormat="1" x14ac:dyDescent="0.25">
      <c r="A132" s="55" t="s">
        <v>383</v>
      </c>
      <c r="B132" s="5" t="s">
        <v>389</v>
      </c>
      <c r="C132" s="62" t="s">
        <v>321</v>
      </c>
      <c r="D132" s="25">
        <v>586.37422227786385</v>
      </c>
      <c r="E132" s="25">
        <v>135.25299999999999</v>
      </c>
      <c r="F132" s="25">
        <f>F117-F147</f>
        <v>76.461531391756978</v>
      </c>
      <c r="G132" s="25">
        <f t="shared" ref="G132:I132" si="22">G117-G147</f>
        <v>204.30872157202384</v>
      </c>
      <c r="H132" s="25">
        <f t="shared" si="22"/>
        <v>72.367193445118914</v>
      </c>
      <c r="I132" s="25">
        <f t="shared" si="22"/>
        <v>40.032115887332282</v>
      </c>
      <c r="J132" s="93">
        <f>SUM(G132:I132)</f>
        <v>316.70803090447504</v>
      </c>
    </row>
    <row r="133" spans="1:10" s="91" customFormat="1" x14ac:dyDescent="0.25">
      <c r="A133" s="55" t="s">
        <v>384</v>
      </c>
      <c r="B133" s="5" t="s">
        <v>390</v>
      </c>
      <c r="C133" s="62" t="s">
        <v>321</v>
      </c>
      <c r="D133" s="25" t="s">
        <v>84</v>
      </c>
      <c r="E133" s="25" t="s">
        <v>84</v>
      </c>
      <c r="F133" s="25" t="s">
        <v>84</v>
      </c>
      <c r="G133" s="25" t="s">
        <v>84</v>
      </c>
      <c r="H133" s="25" t="s">
        <v>84</v>
      </c>
      <c r="I133" s="25" t="s">
        <v>84</v>
      </c>
      <c r="J133" s="93" t="s">
        <v>84</v>
      </c>
    </row>
    <row r="134" spans="1:10" s="91" customFormat="1" x14ac:dyDescent="0.25">
      <c r="A134" s="55" t="s">
        <v>385</v>
      </c>
      <c r="B134" s="5" t="s">
        <v>645</v>
      </c>
      <c r="C134" s="62" t="s">
        <v>321</v>
      </c>
      <c r="D134" s="25" t="s">
        <v>84</v>
      </c>
      <c r="E134" s="25" t="s">
        <v>84</v>
      </c>
      <c r="F134" s="25" t="s">
        <v>84</v>
      </c>
      <c r="G134" s="25" t="s">
        <v>84</v>
      </c>
      <c r="H134" s="25" t="s">
        <v>84</v>
      </c>
      <c r="I134" s="25" t="s">
        <v>84</v>
      </c>
      <c r="J134" s="93" t="s">
        <v>84</v>
      </c>
    </row>
    <row r="135" spans="1:10" s="91" customFormat="1" ht="31.5" x14ac:dyDescent="0.25">
      <c r="A135" s="55" t="s">
        <v>386</v>
      </c>
      <c r="B135" s="5" t="s">
        <v>391</v>
      </c>
      <c r="C135" s="62" t="s">
        <v>321</v>
      </c>
      <c r="D135" s="25" t="s">
        <v>84</v>
      </c>
      <c r="E135" s="25" t="s">
        <v>84</v>
      </c>
      <c r="F135" s="25" t="s">
        <v>84</v>
      </c>
      <c r="G135" s="25" t="s">
        <v>84</v>
      </c>
      <c r="H135" s="25" t="s">
        <v>84</v>
      </c>
      <c r="I135" s="25" t="s">
        <v>84</v>
      </c>
      <c r="J135" s="93" t="s">
        <v>84</v>
      </c>
    </row>
    <row r="136" spans="1:10" s="91" customFormat="1" x14ac:dyDescent="0.25">
      <c r="A136" s="55" t="s">
        <v>569</v>
      </c>
      <c r="B136" s="4" t="s">
        <v>392</v>
      </c>
      <c r="C136" s="62" t="s">
        <v>321</v>
      </c>
      <c r="D136" s="25" t="s">
        <v>84</v>
      </c>
      <c r="E136" s="25" t="s">
        <v>84</v>
      </c>
      <c r="F136" s="25" t="s">
        <v>84</v>
      </c>
      <c r="G136" s="25" t="s">
        <v>84</v>
      </c>
      <c r="H136" s="25" t="s">
        <v>84</v>
      </c>
      <c r="I136" s="25" t="s">
        <v>84</v>
      </c>
      <c r="J136" s="93" t="s">
        <v>84</v>
      </c>
    </row>
    <row r="137" spans="1:10" s="91" customFormat="1" x14ac:dyDescent="0.25">
      <c r="A137" s="55" t="s">
        <v>570</v>
      </c>
      <c r="B137" s="4" t="s">
        <v>203</v>
      </c>
      <c r="C137" s="62" t="s">
        <v>321</v>
      </c>
      <c r="D137" s="25" t="s">
        <v>84</v>
      </c>
      <c r="E137" s="25" t="s">
        <v>84</v>
      </c>
      <c r="F137" s="25" t="s">
        <v>84</v>
      </c>
      <c r="G137" s="25" t="s">
        <v>84</v>
      </c>
      <c r="H137" s="25" t="s">
        <v>84</v>
      </c>
      <c r="I137" s="25" t="s">
        <v>84</v>
      </c>
      <c r="J137" s="93" t="s">
        <v>84</v>
      </c>
    </row>
    <row r="138" spans="1:10" s="91" customFormat="1" x14ac:dyDescent="0.25">
      <c r="A138" s="55" t="s">
        <v>387</v>
      </c>
      <c r="B138" s="5" t="s">
        <v>393</v>
      </c>
      <c r="C138" s="62" t="s">
        <v>321</v>
      </c>
      <c r="D138" s="25">
        <v>-1.0240221839080732</v>
      </c>
      <c r="E138" s="25">
        <f>E124-E130-E132</f>
        <v>-1.6999999999967486E-2</v>
      </c>
      <c r="F138" s="25">
        <f>F124-F130-F132</f>
        <v>-6.5817491326948669</v>
      </c>
      <c r="G138" s="25">
        <f t="shared" ref="G138:I138" si="23">G124-G130-G132</f>
        <v>8.2501572856084806</v>
      </c>
      <c r="H138" s="25">
        <f t="shared" si="23"/>
        <v>10.015418159237484</v>
      </c>
      <c r="I138" s="25">
        <f t="shared" si="23"/>
        <v>19.942271674160622</v>
      </c>
      <c r="J138" s="93">
        <f>SUM(G138:I138)</f>
        <v>38.207847119006587</v>
      </c>
    </row>
    <row r="139" spans="1:10" s="91" customFormat="1" x14ac:dyDescent="0.25">
      <c r="A139" s="55" t="s">
        <v>21</v>
      </c>
      <c r="B139" s="16" t="s">
        <v>660</v>
      </c>
      <c r="C139" s="62" t="s">
        <v>321</v>
      </c>
      <c r="D139" s="25">
        <v>1947.673776824674</v>
      </c>
      <c r="E139" s="25">
        <f>E109-E124</f>
        <v>213.34131685391213</v>
      </c>
      <c r="F139" s="25">
        <f>F109-F124</f>
        <v>141.3004578299994</v>
      </c>
      <c r="G139" s="25">
        <f t="shared" ref="G139:I139" si="24">G109-G124</f>
        <v>851.31368841587062</v>
      </c>
      <c r="H139" s="25">
        <f t="shared" si="24"/>
        <v>349.92669960508488</v>
      </c>
      <c r="I139" s="25">
        <f t="shared" si="24"/>
        <v>727.3461758141151</v>
      </c>
      <c r="J139" s="93">
        <f>SUM(G139:I139)</f>
        <v>1928.5865638350706</v>
      </c>
    </row>
    <row r="140" spans="1:10" s="91" customFormat="1" x14ac:dyDescent="0.25">
      <c r="A140" s="55" t="s">
        <v>39</v>
      </c>
      <c r="B140" s="2" t="s">
        <v>597</v>
      </c>
      <c r="C140" s="62" t="s">
        <v>321</v>
      </c>
      <c r="D140" s="25" t="s">
        <v>84</v>
      </c>
      <c r="E140" s="25" t="s">
        <v>84</v>
      </c>
      <c r="F140" s="25" t="s">
        <v>84</v>
      </c>
      <c r="G140" s="25" t="s">
        <v>84</v>
      </c>
      <c r="H140" s="25" t="s">
        <v>84</v>
      </c>
      <c r="I140" s="25" t="s">
        <v>84</v>
      </c>
      <c r="J140" s="93" t="s">
        <v>84</v>
      </c>
    </row>
    <row r="141" spans="1:10" s="91" customFormat="1" ht="31.5" hidden="1" x14ac:dyDescent="0.25">
      <c r="A141" s="55" t="s">
        <v>476</v>
      </c>
      <c r="B141" s="1" t="s">
        <v>474</v>
      </c>
      <c r="C141" s="62" t="s">
        <v>321</v>
      </c>
      <c r="D141" s="25" t="s">
        <v>84</v>
      </c>
      <c r="E141" s="25" t="s">
        <v>84</v>
      </c>
      <c r="F141" s="25" t="s">
        <v>84</v>
      </c>
      <c r="G141" s="25"/>
      <c r="H141" s="25"/>
      <c r="I141" s="25"/>
      <c r="J141" s="93" t="s">
        <v>84</v>
      </c>
    </row>
    <row r="142" spans="1:10" s="91" customFormat="1" ht="31.5" hidden="1" x14ac:dyDescent="0.25">
      <c r="A142" s="55" t="s">
        <v>477</v>
      </c>
      <c r="B142" s="1" t="s">
        <v>475</v>
      </c>
      <c r="C142" s="62" t="s">
        <v>321</v>
      </c>
      <c r="D142" s="25" t="s">
        <v>84</v>
      </c>
      <c r="E142" s="25" t="s">
        <v>84</v>
      </c>
      <c r="F142" s="25" t="s">
        <v>84</v>
      </c>
      <c r="G142" s="25"/>
      <c r="H142" s="25"/>
      <c r="I142" s="25"/>
      <c r="J142" s="93" t="s">
        <v>84</v>
      </c>
    </row>
    <row r="143" spans="1:10" s="91" customFormat="1" ht="31.5" hidden="1" x14ac:dyDescent="0.25">
      <c r="A143" s="55" t="s">
        <v>571</v>
      </c>
      <c r="B143" s="1" t="s">
        <v>460</v>
      </c>
      <c r="C143" s="62" t="s">
        <v>321</v>
      </c>
      <c r="D143" s="25" t="s">
        <v>84</v>
      </c>
      <c r="E143" s="25" t="s">
        <v>84</v>
      </c>
      <c r="F143" s="25" t="s">
        <v>84</v>
      </c>
      <c r="G143" s="25"/>
      <c r="H143" s="25"/>
      <c r="I143" s="25"/>
      <c r="J143" s="93" t="s">
        <v>84</v>
      </c>
    </row>
    <row r="144" spans="1:10" s="91" customFormat="1" hidden="1" x14ac:dyDescent="0.25">
      <c r="A144" s="55" t="s">
        <v>40</v>
      </c>
      <c r="B144" s="2" t="s">
        <v>635</v>
      </c>
      <c r="C144" s="62" t="s">
        <v>321</v>
      </c>
      <c r="D144" s="25" t="s">
        <v>84</v>
      </c>
      <c r="E144" s="25" t="s">
        <v>84</v>
      </c>
      <c r="F144" s="25" t="s">
        <v>84</v>
      </c>
      <c r="G144" s="25"/>
      <c r="H144" s="25"/>
      <c r="I144" s="25"/>
      <c r="J144" s="93" t="s">
        <v>84</v>
      </c>
    </row>
    <row r="145" spans="1:10" s="91" customFormat="1" x14ac:dyDescent="0.25">
      <c r="A145" s="55" t="s">
        <v>336</v>
      </c>
      <c r="B145" s="2" t="s">
        <v>520</v>
      </c>
      <c r="C145" s="62" t="s">
        <v>321</v>
      </c>
      <c r="D145" s="25">
        <v>-191.99326904240732</v>
      </c>
      <c r="E145" s="25">
        <f>E115-E130</f>
        <v>-374.77863442946983</v>
      </c>
      <c r="F145" s="25">
        <f>'[1]8.ОФР'!G$68/1000</f>
        <v>-206.02187226093741</v>
      </c>
      <c r="G145" s="25">
        <f>'[1]8.ОФР'!H$68/1000</f>
        <v>1.0781729853368598</v>
      </c>
      <c r="H145" s="25">
        <f>'[1]8.ОФР'!O$68/1000</f>
        <v>20.396253187660175</v>
      </c>
      <c r="I145" s="25">
        <f>'[1]8.ОФР'!P$68/1000</f>
        <v>487.44862556814337</v>
      </c>
      <c r="J145" s="93">
        <f>SUM(G145:I145)</f>
        <v>508.9230517411404</v>
      </c>
    </row>
    <row r="146" spans="1:10" s="91" customFormat="1" x14ac:dyDescent="0.25">
      <c r="A146" s="55" t="s">
        <v>337</v>
      </c>
      <c r="B146" s="2" t="s">
        <v>636</v>
      </c>
      <c r="C146" s="62" t="s">
        <v>321</v>
      </c>
      <c r="D146" s="25" t="s">
        <v>84</v>
      </c>
      <c r="E146" s="25" t="s">
        <v>84</v>
      </c>
      <c r="F146" s="25" t="s">
        <v>84</v>
      </c>
      <c r="G146" s="25" t="s">
        <v>84</v>
      </c>
      <c r="H146" s="25" t="s">
        <v>84</v>
      </c>
      <c r="I146" s="25" t="s">
        <v>84</v>
      </c>
      <c r="J146" s="93" t="s">
        <v>84</v>
      </c>
    </row>
    <row r="147" spans="1:10" s="91" customFormat="1" x14ac:dyDescent="0.25">
      <c r="A147" s="55" t="s">
        <v>338</v>
      </c>
      <c r="B147" s="3" t="s">
        <v>521</v>
      </c>
      <c r="C147" s="62" t="s">
        <v>321</v>
      </c>
      <c r="D147" s="25">
        <v>2145.4968951167157</v>
      </c>
      <c r="E147" s="25">
        <f>E117-E132</f>
        <v>601.80556805333345</v>
      </c>
      <c r="F147" s="25">
        <f>'[1]8.ОФР'!G$69/1000</f>
        <v>369.53704226824289</v>
      </c>
      <c r="G147" s="25">
        <f>'[1]8.ОФР'!H$69/1000</f>
        <v>817.23488628809525</v>
      </c>
      <c r="H147" s="25">
        <f>'[1]8.ОФР'!O$69/1000</f>
        <v>289.46877378047549</v>
      </c>
      <c r="I147" s="25">
        <f>'[1]8.ОФР'!P$69/1000</f>
        <v>160.12846354932927</v>
      </c>
      <c r="J147" s="93">
        <f>SUM(G147:I147)</f>
        <v>1266.8321236179002</v>
      </c>
    </row>
    <row r="148" spans="1:10" s="91" customFormat="1" x14ac:dyDescent="0.25">
      <c r="A148" s="55" t="s">
        <v>339</v>
      </c>
      <c r="B148" s="2" t="s">
        <v>522</v>
      </c>
      <c r="C148" s="62" t="s">
        <v>321</v>
      </c>
      <c r="D148" s="25">
        <v>-1.7353488300000011</v>
      </c>
      <c r="E148" s="25">
        <f>E118</f>
        <v>0</v>
      </c>
      <c r="F148" s="25" t="str">
        <f>F118</f>
        <v>-</v>
      </c>
      <c r="G148" s="25" t="str">
        <f t="shared" ref="G148:J148" si="25">G118</f>
        <v>-</v>
      </c>
      <c r="H148" s="25" t="str">
        <f t="shared" si="25"/>
        <v>-</v>
      </c>
      <c r="I148" s="25" t="str">
        <f t="shared" si="25"/>
        <v>-</v>
      </c>
      <c r="J148" s="25" t="str">
        <f t="shared" si="25"/>
        <v>-</v>
      </c>
    </row>
    <row r="149" spans="1:10" s="91" customFormat="1" hidden="1" x14ac:dyDescent="0.25">
      <c r="A149" s="55" t="s">
        <v>340</v>
      </c>
      <c r="B149" s="2" t="s">
        <v>643</v>
      </c>
      <c r="C149" s="62" t="s">
        <v>321</v>
      </c>
      <c r="D149" s="25" t="s">
        <v>84</v>
      </c>
      <c r="E149" s="25" t="s">
        <v>84</v>
      </c>
      <c r="F149" s="25" t="s">
        <v>84</v>
      </c>
      <c r="G149" s="25"/>
      <c r="H149" s="25"/>
      <c r="I149" s="25"/>
      <c r="J149" s="25" t="s">
        <v>84</v>
      </c>
    </row>
    <row r="150" spans="1:10" s="91" customFormat="1" ht="31.5" hidden="1" x14ac:dyDescent="0.25">
      <c r="A150" s="55" t="s">
        <v>341</v>
      </c>
      <c r="B150" s="3" t="s">
        <v>391</v>
      </c>
      <c r="C150" s="62" t="s">
        <v>321</v>
      </c>
      <c r="D150" s="21" t="s">
        <v>84</v>
      </c>
      <c r="E150" s="25" t="s">
        <v>84</v>
      </c>
      <c r="F150" s="25" t="s">
        <v>84</v>
      </c>
      <c r="G150" s="25"/>
      <c r="H150" s="25"/>
      <c r="I150" s="25"/>
      <c r="J150" s="25" t="s">
        <v>84</v>
      </c>
    </row>
    <row r="151" spans="1:10" s="91" customFormat="1" hidden="1" x14ac:dyDescent="0.25">
      <c r="A151" s="55" t="s">
        <v>572</v>
      </c>
      <c r="B151" s="4" t="s">
        <v>215</v>
      </c>
      <c r="C151" s="62" t="s">
        <v>321</v>
      </c>
      <c r="D151" s="21" t="s">
        <v>84</v>
      </c>
      <c r="E151" s="25" t="s">
        <v>84</v>
      </c>
      <c r="F151" s="25" t="s">
        <v>84</v>
      </c>
      <c r="G151" s="25"/>
      <c r="H151" s="25"/>
      <c r="I151" s="25"/>
      <c r="J151" s="25" t="s">
        <v>84</v>
      </c>
    </row>
    <row r="152" spans="1:10" s="91" customFormat="1" hidden="1" x14ac:dyDescent="0.25">
      <c r="A152" s="55" t="s">
        <v>573</v>
      </c>
      <c r="B152" s="4" t="s">
        <v>203</v>
      </c>
      <c r="C152" s="62" t="s">
        <v>321</v>
      </c>
      <c r="D152" s="21" t="s">
        <v>84</v>
      </c>
      <c r="E152" s="25" t="s">
        <v>84</v>
      </c>
      <c r="F152" s="25" t="s">
        <v>84</v>
      </c>
      <c r="G152" s="25"/>
      <c r="H152" s="25"/>
      <c r="I152" s="25"/>
      <c r="J152" s="25" t="s">
        <v>84</v>
      </c>
    </row>
    <row r="153" spans="1:10" s="91" customFormat="1" x14ac:dyDescent="0.25">
      <c r="A153" s="55" t="s">
        <v>342</v>
      </c>
      <c r="B153" s="2" t="s">
        <v>523</v>
      </c>
      <c r="C153" s="62" t="s">
        <v>321</v>
      </c>
      <c r="D153" s="25">
        <v>-4.0945004196342065</v>
      </c>
      <c r="E153" s="25">
        <f>E139-E145-E147-E148</f>
        <v>-13.68561676995148</v>
      </c>
      <c r="F153" s="25">
        <f>F139-F145-F147</f>
        <v>-22.214712177306069</v>
      </c>
      <c r="G153" s="25">
        <f t="shared" ref="G153:I153" si="26">G139-G145-G147</f>
        <v>33.00062914243847</v>
      </c>
      <c r="H153" s="25">
        <f t="shared" si="26"/>
        <v>40.061672636949197</v>
      </c>
      <c r="I153" s="25">
        <f t="shared" si="26"/>
        <v>79.769086696642461</v>
      </c>
      <c r="J153" s="93">
        <f t="shared" ref="J153:J158" si="27">SUM(G153:I153)</f>
        <v>152.83138847603013</v>
      </c>
    </row>
    <row r="154" spans="1:10" s="91" customFormat="1" x14ac:dyDescent="0.25">
      <c r="A154" s="55" t="s">
        <v>22</v>
      </c>
      <c r="B154" s="16" t="s">
        <v>5</v>
      </c>
      <c r="C154" s="62" t="s">
        <v>321</v>
      </c>
      <c r="D154" s="25">
        <v>1947.673776824674</v>
      </c>
      <c r="E154" s="25">
        <f>SUM(E155:E158)</f>
        <v>213.34131685391213</v>
      </c>
      <c r="F154" s="25">
        <f t="shared" ref="F154:I154" si="28">SUM(F155:F158)</f>
        <v>141.3004578299994</v>
      </c>
      <c r="G154" s="25">
        <f t="shared" si="28"/>
        <v>851.31368841587062</v>
      </c>
      <c r="H154" s="25">
        <f t="shared" si="28"/>
        <v>349.92669960508488</v>
      </c>
      <c r="I154" s="25">
        <f t="shared" si="28"/>
        <v>727.3461758141151</v>
      </c>
      <c r="J154" s="93">
        <f t="shared" si="27"/>
        <v>1928.5865638350706</v>
      </c>
    </row>
    <row r="155" spans="1:10" s="91" customFormat="1" x14ac:dyDescent="0.25">
      <c r="A155" s="55" t="s">
        <v>42</v>
      </c>
      <c r="B155" s="5" t="s">
        <v>396</v>
      </c>
      <c r="C155" s="62" t="s">
        <v>321</v>
      </c>
      <c r="D155" s="25">
        <v>0</v>
      </c>
      <c r="E155" s="25">
        <v>0</v>
      </c>
      <c r="F155" s="25">
        <v>0</v>
      </c>
      <c r="G155" s="25">
        <v>0</v>
      </c>
      <c r="H155" s="25">
        <v>0</v>
      </c>
      <c r="I155" s="25">
        <v>0</v>
      </c>
      <c r="J155" s="93">
        <f t="shared" si="27"/>
        <v>0</v>
      </c>
    </row>
    <row r="156" spans="1:10" s="91" customFormat="1" x14ac:dyDescent="0.25">
      <c r="A156" s="55" t="s">
        <v>43</v>
      </c>
      <c r="B156" s="5" t="s">
        <v>6</v>
      </c>
      <c r="C156" s="62" t="s">
        <v>321</v>
      </c>
      <c r="D156" s="25">
        <v>0</v>
      </c>
      <c r="E156" s="25">
        <v>10.667066049335864</v>
      </c>
      <c r="F156" s="25">
        <f>'[1]8.ОФР'!G$74/1000</f>
        <v>7.0650228915000266</v>
      </c>
      <c r="G156" s="25">
        <f>'[1]8.ОФР'!H$74/1000</f>
        <v>42.565684420793545</v>
      </c>
      <c r="H156" s="25">
        <f>'[1]8.ОФР'!O$74/1000</f>
        <v>17.496334980254282</v>
      </c>
      <c r="I156" s="25">
        <f>'[1]8.ОФР'!P$74/1000</f>
        <v>36.367308790705771</v>
      </c>
      <c r="J156" s="93">
        <f t="shared" si="27"/>
        <v>96.429328191753598</v>
      </c>
    </row>
    <row r="157" spans="1:10" s="91" customFormat="1" x14ac:dyDescent="0.25">
      <c r="A157" s="55" t="s">
        <v>54</v>
      </c>
      <c r="B157" s="5" t="s">
        <v>7</v>
      </c>
      <c r="C157" s="62" t="s">
        <v>321</v>
      </c>
      <c r="D157" s="25">
        <v>246.32868458135235</v>
      </c>
      <c r="E157" s="25">
        <v>202.67425493738136</v>
      </c>
      <c r="F157" s="25">
        <f>'[1]8.ОФР'!G$76/1000</f>
        <v>134.2354349385005</v>
      </c>
      <c r="G157" s="25">
        <f>'[1]8.ОФР'!H$76/1000</f>
        <v>537.7128957504774</v>
      </c>
      <c r="H157" s="25">
        <f>'[1]8.ОФР'!O$76/1000</f>
        <v>332.43036462483138</v>
      </c>
      <c r="I157" s="25">
        <f>'[1]8.ОФР'!P$76/1000</f>
        <v>646.93153342665232</v>
      </c>
      <c r="J157" s="93">
        <f t="shared" si="27"/>
        <v>1517.0747938019611</v>
      </c>
    </row>
    <row r="158" spans="1:10" s="91" customFormat="1" ht="18" customHeight="1" thickBot="1" x14ac:dyDescent="0.3">
      <c r="A158" s="57" t="s">
        <v>55</v>
      </c>
      <c r="B158" s="5" t="s">
        <v>397</v>
      </c>
      <c r="C158" s="64" t="s">
        <v>321</v>
      </c>
      <c r="D158" s="72">
        <v>1701.3450922433217</v>
      </c>
      <c r="E158" s="72">
        <f>E139-E155-E156-E157</f>
        <v>-4.1328050883748801E-6</v>
      </c>
      <c r="F158" s="72">
        <f>F139-F156-F155-F157</f>
        <v>-1.1368683772161603E-12</v>
      </c>
      <c r="G158" s="72">
        <f t="shared" ref="G158:I158" si="29">G139-G156-G155-G157</f>
        <v>271.03510824459966</v>
      </c>
      <c r="H158" s="72">
        <f t="shared" si="29"/>
        <v>-7.9580786405131221E-13</v>
      </c>
      <c r="I158" s="72">
        <f t="shared" si="29"/>
        <v>44.047333596756971</v>
      </c>
      <c r="J158" s="94">
        <f t="shared" si="27"/>
        <v>315.08244184135583</v>
      </c>
    </row>
    <row r="159" spans="1:10" s="91" customFormat="1" ht="18" customHeight="1" x14ac:dyDescent="0.25">
      <c r="A159" s="54" t="s">
        <v>103</v>
      </c>
      <c r="B159" s="15" t="s">
        <v>440</v>
      </c>
      <c r="C159" s="61"/>
      <c r="D159" s="22">
        <v>0</v>
      </c>
      <c r="E159" s="22"/>
      <c r="F159" s="22"/>
      <c r="G159" s="22"/>
      <c r="H159" s="22"/>
      <c r="I159" s="22"/>
      <c r="J159" s="88"/>
    </row>
    <row r="160" spans="1:10" s="91" customFormat="1" ht="33.75" customHeight="1" x14ac:dyDescent="0.25">
      <c r="A160" s="55" t="s">
        <v>104</v>
      </c>
      <c r="B160" s="5" t="s">
        <v>654</v>
      </c>
      <c r="C160" s="62" t="s">
        <v>321</v>
      </c>
      <c r="D160" s="25">
        <v>3569.7626967666738</v>
      </c>
      <c r="E160" s="25">
        <f>E109+E105+E69</f>
        <v>1962.9767021539119</v>
      </c>
      <c r="F160" s="25">
        <f>F109+F105+F69</f>
        <v>2006.9572830399993</v>
      </c>
      <c r="G160" s="25">
        <f t="shared" ref="G160:I160" si="30">G109+G105+G69</f>
        <v>3105.1134214656404</v>
      </c>
      <c r="H160" s="25">
        <f t="shared" si="30"/>
        <v>2502.9207848780138</v>
      </c>
      <c r="I160" s="25">
        <f t="shared" si="30"/>
        <v>3013.4524461904011</v>
      </c>
      <c r="J160" s="93">
        <f>SUM(G160:I160)</f>
        <v>8621.4866525340549</v>
      </c>
    </row>
    <row r="161" spans="1:10" s="91" customFormat="1" ht="18" customHeight="1" x14ac:dyDescent="0.25">
      <c r="A161" s="55" t="s">
        <v>105</v>
      </c>
      <c r="B161" s="5" t="s">
        <v>607</v>
      </c>
      <c r="C161" s="62" t="s">
        <v>321</v>
      </c>
      <c r="D161" s="25">
        <v>2523.96690412</v>
      </c>
      <c r="E161" s="25">
        <f t="shared" ref="E161:I162" si="31">D163</f>
        <v>2523.3398356600001</v>
      </c>
      <c r="F161" s="25">
        <f t="shared" si="31"/>
        <v>2923.34</v>
      </c>
      <c r="G161" s="25">
        <f t="shared" si="31"/>
        <v>3173.7869999999998</v>
      </c>
      <c r="H161" s="25">
        <f t="shared" si="31"/>
        <v>2792.7972602586187</v>
      </c>
      <c r="I161" s="25">
        <f t="shared" si="31"/>
        <v>2503.7972602586187</v>
      </c>
      <c r="J161" s="93">
        <f>G161</f>
        <v>3173.7869999999998</v>
      </c>
    </row>
    <row r="162" spans="1:10" s="91" customFormat="1" ht="18" customHeight="1" x14ac:dyDescent="0.25">
      <c r="A162" s="55" t="s">
        <v>505</v>
      </c>
      <c r="B162" s="1" t="s">
        <v>528</v>
      </c>
      <c r="C162" s="62" t="s">
        <v>321</v>
      </c>
      <c r="D162" s="25">
        <v>21.966999999999999</v>
      </c>
      <c r="E162" s="25">
        <f t="shared" si="31"/>
        <v>122.65300000000001</v>
      </c>
      <c r="F162" s="25">
        <f t="shared" si="31"/>
        <v>423.34</v>
      </c>
      <c r="G162" s="25">
        <f t="shared" si="31"/>
        <v>3.7869999999999999</v>
      </c>
      <c r="H162" s="25">
        <f t="shared" si="31"/>
        <v>103.79726025861891</v>
      </c>
      <c r="I162" s="25">
        <f t="shared" si="31"/>
        <v>3.7972602586189059</v>
      </c>
      <c r="J162" s="93">
        <f>G162</f>
        <v>3.7869999999999999</v>
      </c>
    </row>
    <row r="163" spans="1:10" s="91" customFormat="1" ht="18" customHeight="1" x14ac:dyDescent="0.25">
      <c r="A163" s="55" t="s">
        <v>208</v>
      </c>
      <c r="B163" s="5" t="s">
        <v>661</v>
      </c>
      <c r="C163" s="62" t="s">
        <v>321</v>
      </c>
      <c r="D163" s="25">
        <v>2523.3398356600001</v>
      </c>
      <c r="E163" s="25">
        <v>2923.34</v>
      </c>
      <c r="F163" s="25">
        <f>'[1]12.Прогнозный баланс'!$G$94/1000+'[1]12.Прогнозный баланс'!$G$116/1000</f>
        <v>3173.7869999999998</v>
      </c>
      <c r="G163" s="25">
        <f>'[1]12.Прогнозный баланс'!$H$94/1000+'[1]12.Прогнозный баланс'!$H$116/1000</f>
        <v>2792.7972602586187</v>
      </c>
      <c r="H163" s="25">
        <f>'[1]12.Прогнозный баланс'!$O$94/1000+'[1]12.Прогнозный баланс'!$O$116/1000</f>
        <v>2503.7972602586187</v>
      </c>
      <c r="I163" s="25">
        <f>'[1]12.Прогнозный баланс'!$P$94/1000+'[1]12.Прогнозный баланс'!$P$116/1000</f>
        <v>2503.7972602586187</v>
      </c>
      <c r="J163" s="93">
        <f>I163</f>
        <v>2503.7972602586187</v>
      </c>
    </row>
    <row r="164" spans="1:10" s="91" customFormat="1" ht="18" customHeight="1" x14ac:dyDescent="0.25">
      <c r="A164" s="56" t="s">
        <v>506</v>
      </c>
      <c r="B164" s="1" t="s">
        <v>529</v>
      </c>
      <c r="C164" s="62" t="s">
        <v>321</v>
      </c>
      <c r="D164" s="97">
        <v>122.65300000000001</v>
      </c>
      <c r="E164" s="97">
        <v>423.34</v>
      </c>
      <c r="F164" s="97">
        <f>'[1]12.Прогнозный баланс'!$G$116/1000</f>
        <v>3.7869999999999999</v>
      </c>
      <c r="G164" s="97">
        <f>'[1]12.Прогнозный баланс'!$H$116/1000</f>
        <v>103.79726025861891</v>
      </c>
      <c r="H164" s="97">
        <f>'[1]12.Прогнозный баланс'!$O$116/1000</f>
        <v>3.7972602586189059</v>
      </c>
      <c r="I164" s="97">
        <f>'[1]12.Прогнозный баланс'!$P$116/1000</f>
        <v>103.79726025861891</v>
      </c>
      <c r="J164" s="43">
        <f>I164</f>
        <v>103.79726025861891</v>
      </c>
    </row>
    <row r="165" spans="1:10" s="91" customFormat="1" ht="32.25" thickBot="1" x14ac:dyDescent="0.3">
      <c r="A165" s="57" t="s">
        <v>209</v>
      </c>
      <c r="B165" s="7" t="s">
        <v>662</v>
      </c>
      <c r="C165" s="64" t="s">
        <v>84</v>
      </c>
      <c r="D165" s="98">
        <v>0.70686486750100352</v>
      </c>
      <c r="E165" s="98">
        <f>E163/E160</f>
        <v>1.4892382557532711</v>
      </c>
      <c r="F165" s="98">
        <f>F163/F160</f>
        <v>1.5813924027284567</v>
      </c>
      <c r="G165" s="98">
        <f t="shared" ref="G165:I165" si="32">G163/G160</f>
        <v>0.89941875905466739</v>
      </c>
      <c r="H165" s="98">
        <f t="shared" si="32"/>
        <v>1.0003501810308582</v>
      </c>
      <c r="I165" s="98">
        <f t="shared" si="32"/>
        <v>0.83087332717790618</v>
      </c>
      <c r="J165" s="99">
        <f>J163/(J160/3)</f>
        <v>0.87124089887305967</v>
      </c>
    </row>
    <row r="166" spans="1:10" s="91" customFormat="1" ht="16.5" thickBot="1" x14ac:dyDescent="0.3">
      <c r="A166" s="132" t="s">
        <v>102</v>
      </c>
      <c r="B166" s="133"/>
      <c r="C166" s="133"/>
      <c r="D166" s="133"/>
      <c r="E166" s="133"/>
      <c r="F166" s="133"/>
      <c r="G166" s="133"/>
      <c r="H166" s="133"/>
      <c r="I166" s="133"/>
      <c r="J166" s="134"/>
    </row>
    <row r="167" spans="1:10" s="91" customFormat="1" ht="21" customHeight="1" x14ac:dyDescent="0.25">
      <c r="A167" s="54" t="s">
        <v>106</v>
      </c>
      <c r="B167" s="15" t="s">
        <v>608</v>
      </c>
      <c r="C167" s="76" t="s">
        <v>321</v>
      </c>
      <c r="D167" s="73">
        <v>7414.4509234700008</v>
      </c>
      <c r="E167" s="73">
        <v>8343.127652359999</v>
      </c>
      <c r="F167" s="73">
        <f>'[1]11.БДДС (ДПН)'!$G$18/1000</f>
        <v>8541.3207331409994</v>
      </c>
      <c r="G167" s="73">
        <f>'[1]11.БДДС (ДПН)'!$N$18/1000</f>
        <v>8673.8580227464681</v>
      </c>
      <c r="H167" s="73">
        <f>'[1]11.БДДС (ДПН)'!$AL$18/1000</f>
        <v>8764.8531035010965</v>
      </c>
      <c r="I167" s="73">
        <f>'[1]11.БДДС (ДПН)'!$AR$18/1000</f>
        <v>9027.4049276030109</v>
      </c>
      <c r="J167" s="93">
        <f>G167+H167+I167</f>
        <v>26466.116053850579</v>
      </c>
    </row>
    <row r="168" spans="1:10" s="91" customFormat="1" x14ac:dyDescent="0.25">
      <c r="A168" s="55" t="s">
        <v>107</v>
      </c>
      <c r="B168" s="2" t="s">
        <v>597</v>
      </c>
      <c r="C168" s="63" t="s">
        <v>321</v>
      </c>
      <c r="D168" s="21" t="s">
        <v>84</v>
      </c>
      <c r="E168" s="25" t="s">
        <v>84</v>
      </c>
      <c r="F168" s="25" t="s">
        <v>84</v>
      </c>
      <c r="G168" s="25" t="s">
        <v>84</v>
      </c>
      <c r="H168" s="25" t="s">
        <v>84</v>
      </c>
      <c r="I168" s="25" t="s">
        <v>84</v>
      </c>
      <c r="J168" s="25" t="s">
        <v>84</v>
      </c>
    </row>
    <row r="169" spans="1:10" s="91" customFormat="1" ht="31.5" x14ac:dyDescent="0.25">
      <c r="A169" s="55" t="s">
        <v>463</v>
      </c>
      <c r="B169" s="1" t="s">
        <v>474</v>
      </c>
      <c r="C169" s="63" t="s">
        <v>321</v>
      </c>
      <c r="D169" s="21" t="s">
        <v>84</v>
      </c>
      <c r="E169" s="25" t="s">
        <v>84</v>
      </c>
      <c r="F169" s="25" t="s">
        <v>84</v>
      </c>
      <c r="G169" s="25" t="s">
        <v>84</v>
      </c>
      <c r="H169" s="25" t="s">
        <v>84</v>
      </c>
      <c r="I169" s="25" t="s">
        <v>84</v>
      </c>
      <c r="J169" s="25" t="s">
        <v>84</v>
      </c>
    </row>
    <row r="170" spans="1:10" s="91" customFormat="1" ht="31.5" x14ac:dyDescent="0.25">
      <c r="A170" s="55" t="s">
        <v>464</v>
      </c>
      <c r="B170" s="1" t="s">
        <v>475</v>
      </c>
      <c r="C170" s="63" t="s">
        <v>321</v>
      </c>
      <c r="D170" s="21" t="s">
        <v>84</v>
      </c>
      <c r="E170" s="25" t="s">
        <v>84</v>
      </c>
      <c r="F170" s="25" t="s">
        <v>84</v>
      </c>
      <c r="G170" s="25" t="s">
        <v>84</v>
      </c>
      <c r="H170" s="25" t="s">
        <v>84</v>
      </c>
      <c r="I170" s="25" t="s">
        <v>84</v>
      </c>
      <c r="J170" s="25" t="s">
        <v>84</v>
      </c>
    </row>
    <row r="171" spans="1:10" s="91" customFormat="1" ht="31.5" x14ac:dyDescent="0.25">
      <c r="A171" s="55" t="s">
        <v>574</v>
      </c>
      <c r="B171" s="1" t="s">
        <v>460</v>
      </c>
      <c r="C171" s="63" t="s">
        <v>321</v>
      </c>
      <c r="D171" s="21" t="s">
        <v>84</v>
      </c>
      <c r="E171" s="25" t="s">
        <v>84</v>
      </c>
      <c r="F171" s="25" t="s">
        <v>84</v>
      </c>
      <c r="G171" s="25" t="s">
        <v>84</v>
      </c>
      <c r="H171" s="25" t="s">
        <v>84</v>
      </c>
      <c r="I171" s="25" t="s">
        <v>84</v>
      </c>
      <c r="J171" s="25" t="s">
        <v>84</v>
      </c>
    </row>
    <row r="172" spans="1:10" s="91" customFormat="1" x14ac:dyDescent="0.25">
      <c r="A172" s="55" t="s">
        <v>108</v>
      </c>
      <c r="B172" s="2" t="s">
        <v>635</v>
      </c>
      <c r="C172" s="63" t="s">
        <v>321</v>
      </c>
      <c r="D172" s="21" t="s">
        <v>84</v>
      </c>
      <c r="E172" s="25" t="s">
        <v>84</v>
      </c>
      <c r="F172" s="25" t="s">
        <v>84</v>
      </c>
      <c r="G172" s="25" t="s">
        <v>84</v>
      </c>
      <c r="H172" s="25" t="s">
        <v>84</v>
      </c>
      <c r="I172" s="25" t="s">
        <v>84</v>
      </c>
      <c r="J172" s="25" t="s">
        <v>84</v>
      </c>
    </row>
    <row r="173" spans="1:10" s="91" customFormat="1" x14ac:dyDescent="0.25">
      <c r="A173" s="55" t="s">
        <v>220</v>
      </c>
      <c r="B173" s="2" t="s">
        <v>520</v>
      </c>
      <c r="C173" s="63" t="s">
        <v>321</v>
      </c>
      <c r="D173" s="26">
        <v>6269.6189418400008</v>
      </c>
      <c r="E173" s="26">
        <v>6655.7389801499994</v>
      </c>
      <c r="F173" s="26">
        <f>'[1]11.БДДС (ДПН)'!$G$19/1000</f>
        <v>7031.1582290509996</v>
      </c>
      <c r="G173" s="26">
        <f>'[1]11.БДДС (ДПН)'!$N$19/1000</f>
        <v>7891.3548459484673</v>
      </c>
      <c r="H173" s="26">
        <f>'[1]11.БДДС (ДПН)'!$AL$19/1000</f>
        <v>7974.8667134710959</v>
      </c>
      <c r="I173" s="26">
        <f>'[1]11.БДДС (ДПН)'!$AR$19/1000</f>
        <v>8324.3080002620118</v>
      </c>
      <c r="J173" s="93">
        <f t="shared" ref="J173:J176" si="33">G173+H173+I173</f>
        <v>24190.529559681574</v>
      </c>
    </row>
    <row r="174" spans="1:10" s="91" customFormat="1" x14ac:dyDescent="0.25">
      <c r="A174" s="55" t="s">
        <v>343</v>
      </c>
      <c r="B174" s="2" t="s">
        <v>636</v>
      </c>
      <c r="C174" s="63" t="s">
        <v>321</v>
      </c>
      <c r="D174" s="21" t="s">
        <v>84</v>
      </c>
      <c r="E174" s="25" t="s">
        <v>84</v>
      </c>
      <c r="F174" s="25" t="s">
        <v>84</v>
      </c>
      <c r="G174" s="25" t="s">
        <v>84</v>
      </c>
      <c r="H174" s="25" t="s">
        <v>84</v>
      </c>
      <c r="I174" s="25" t="s">
        <v>84</v>
      </c>
      <c r="J174" s="25" t="s">
        <v>84</v>
      </c>
    </row>
    <row r="175" spans="1:10" s="91" customFormat="1" x14ac:dyDescent="0.25">
      <c r="A175" s="55" t="s">
        <v>344</v>
      </c>
      <c r="B175" s="2" t="s">
        <v>521</v>
      </c>
      <c r="C175" s="63" t="s">
        <v>321</v>
      </c>
      <c r="D175" s="26">
        <v>822.19577804000005</v>
      </c>
      <c r="E175" s="26">
        <v>850.20243132999997</v>
      </c>
      <c r="F175" s="26">
        <f>'[1]11.БДДС (ДПН)'!$G$20/1000</f>
        <v>1113.7591310899998</v>
      </c>
      <c r="G175" s="26">
        <f>'[1]11.БДДС (ДПН)'!$N$20/1000</f>
        <v>500.00048743999992</v>
      </c>
      <c r="H175" s="26">
        <f>'[1]11.БДДС (ДПН)'!$AL$20/1000</f>
        <v>400</v>
      </c>
      <c r="I175" s="26">
        <f>'[1]11.БДДС (ДПН)'!$AR$20/1000</f>
        <v>400</v>
      </c>
      <c r="J175" s="93">
        <f t="shared" si="33"/>
        <v>1300.0004874399999</v>
      </c>
    </row>
    <row r="176" spans="1:10" s="91" customFormat="1" x14ac:dyDescent="0.25">
      <c r="A176" s="55" t="s">
        <v>345</v>
      </c>
      <c r="B176" s="2" t="s">
        <v>522</v>
      </c>
      <c r="C176" s="63" t="s">
        <v>321</v>
      </c>
      <c r="D176" s="21">
        <v>20.86280524</v>
      </c>
      <c r="E176" s="26">
        <v>46.828751699999998</v>
      </c>
      <c r="F176" s="26">
        <f>'[1]11.БДДС (ДПН)'!$G$21/1000</f>
        <v>1.8149760000000001</v>
      </c>
      <c r="G176" s="26">
        <f>'[1]11.БДДС (ДПН)'!$N$21/1000</f>
        <v>0</v>
      </c>
      <c r="H176" s="26">
        <f>'[1]11.БДДС (ДПН)'!$AL$21/1000</f>
        <v>0</v>
      </c>
      <c r="I176" s="26">
        <f>'[1]11.БДДС (ДПН)'!$AR$21/1000</f>
        <v>0</v>
      </c>
      <c r="J176" s="93">
        <f t="shared" si="33"/>
        <v>0</v>
      </c>
    </row>
    <row r="177" spans="1:10" s="91" customFormat="1" x14ac:dyDescent="0.25">
      <c r="A177" s="55" t="s">
        <v>346</v>
      </c>
      <c r="B177" s="2" t="s">
        <v>643</v>
      </c>
      <c r="C177" s="63" t="s">
        <v>321</v>
      </c>
      <c r="D177" s="21" t="s">
        <v>84</v>
      </c>
      <c r="E177" s="25" t="s">
        <v>84</v>
      </c>
      <c r="F177" s="25" t="s">
        <v>84</v>
      </c>
      <c r="G177" s="25" t="s">
        <v>84</v>
      </c>
      <c r="H177" s="25" t="s">
        <v>84</v>
      </c>
      <c r="I177" s="25" t="s">
        <v>84</v>
      </c>
      <c r="J177" s="25" t="s">
        <v>84</v>
      </c>
    </row>
    <row r="178" spans="1:10" s="91" customFormat="1" ht="31.5" x14ac:dyDescent="0.25">
      <c r="A178" s="55" t="s">
        <v>347</v>
      </c>
      <c r="B178" s="3" t="s">
        <v>391</v>
      </c>
      <c r="C178" s="63" t="s">
        <v>321</v>
      </c>
      <c r="D178" s="21" t="s">
        <v>84</v>
      </c>
      <c r="E178" s="25" t="s">
        <v>84</v>
      </c>
      <c r="F178" s="25" t="s">
        <v>84</v>
      </c>
      <c r="G178" s="25" t="s">
        <v>84</v>
      </c>
      <c r="H178" s="25" t="s">
        <v>84</v>
      </c>
      <c r="I178" s="25" t="s">
        <v>84</v>
      </c>
      <c r="J178" s="93" t="s">
        <v>84</v>
      </c>
    </row>
    <row r="179" spans="1:10" s="91" customFormat="1" x14ac:dyDescent="0.25">
      <c r="A179" s="55" t="s">
        <v>575</v>
      </c>
      <c r="B179" s="4" t="s">
        <v>215</v>
      </c>
      <c r="C179" s="63" t="s">
        <v>321</v>
      </c>
      <c r="D179" s="21" t="s">
        <v>84</v>
      </c>
      <c r="E179" s="25" t="s">
        <v>84</v>
      </c>
      <c r="F179" s="25" t="s">
        <v>84</v>
      </c>
      <c r="G179" s="25" t="s">
        <v>84</v>
      </c>
      <c r="H179" s="25" t="s">
        <v>84</v>
      </c>
      <c r="I179" s="25" t="s">
        <v>84</v>
      </c>
      <c r="J179" s="93" t="s">
        <v>84</v>
      </c>
    </row>
    <row r="180" spans="1:10" s="91" customFormat="1" x14ac:dyDescent="0.25">
      <c r="A180" s="55" t="s">
        <v>576</v>
      </c>
      <c r="B180" s="4" t="s">
        <v>203</v>
      </c>
      <c r="C180" s="63" t="s">
        <v>321</v>
      </c>
      <c r="D180" s="21" t="s">
        <v>84</v>
      </c>
      <c r="E180" s="25" t="s">
        <v>84</v>
      </c>
      <c r="F180" s="25" t="s">
        <v>84</v>
      </c>
      <c r="G180" s="25" t="s">
        <v>84</v>
      </c>
      <c r="H180" s="25" t="s">
        <v>84</v>
      </c>
      <c r="I180" s="25" t="s">
        <v>84</v>
      </c>
      <c r="J180" s="93" t="s">
        <v>84</v>
      </c>
    </row>
    <row r="181" spans="1:10" s="91" customFormat="1" ht="31.5" x14ac:dyDescent="0.25">
      <c r="A181" s="55" t="s">
        <v>348</v>
      </c>
      <c r="B181" s="5" t="s">
        <v>609</v>
      </c>
      <c r="C181" s="63" t="s">
        <v>321</v>
      </c>
      <c r="D181" s="21" t="s">
        <v>84</v>
      </c>
      <c r="E181" s="25" t="s">
        <v>84</v>
      </c>
      <c r="F181" s="25" t="s">
        <v>84</v>
      </c>
      <c r="G181" s="25" t="s">
        <v>84</v>
      </c>
      <c r="H181" s="25" t="s">
        <v>84</v>
      </c>
      <c r="I181" s="25" t="s">
        <v>84</v>
      </c>
      <c r="J181" s="93" t="s">
        <v>84</v>
      </c>
    </row>
    <row r="182" spans="1:10" s="91" customFormat="1" x14ac:dyDescent="0.25">
      <c r="A182" s="55" t="s">
        <v>465</v>
      </c>
      <c r="B182" s="1" t="s">
        <v>503</v>
      </c>
      <c r="C182" s="63" t="s">
        <v>321</v>
      </c>
      <c r="D182" s="21" t="s">
        <v>84</v>
      </c>
      <c r="E182" s="25" t="s">
        <v>84</v>
      </c>
      <c r="F182" s="25" t="s">
        <v>84</v>
      </c>
      <c r="G182" s="25" t="s">
        <v>84</v>
      </c>
      <c r="H182" s="25" t="s">
        <v>84</v>
      </c>
      <c r="I182" s="25" t="s">
        <v>84</v>
      </c>
      <c r="J182" s="93" t="s">
        <v>84</v>
      </c>
    </row>
    <row r="183" spans="1:10" s="91" customFormat="1" ht="15.75" customHeight="1" x14ac:dyDescent="0.25">
      <c r="A183" s="55" t="s">
        <v>466</v>
      </c>
      <c r="B183" s="1" t="s">
        <v>504</v>
      </c>
      <c r="C183" s="63" t="s">
        <v>321</v>
      </c>
      <c r="D183" s="21" t="s">
        <v>84</v>
      </c>
      <c r="E183" s="25" t="s">
        <v>84</v>
      </c>
      <c r="F183" s="25" t="s">
        <v>84</v>
      </c>
      <c r="G183" s="25" t="s">
        <v>84</v>
      </c>
      <c r="H183" s="25" t="s">
        <v>84</v>
      </c>
      <c r="I183" s="25" t="s">
        <v>84</v>
      </c>
      <c r="J183" s="93" t="s">
        <v>84</v>
      </c>
    </row>
    <row r="184" spans="1:10" s="91" customFormat="1" x14ac:dyDescent="0.25">
      <c r="A184" s="55" t="s">
        <v>349</v>
      </c>
      <c r="B184" s="2" t="s">
        <v>523</v>
      </c>
      <c r="C184" s="63" t="s">
        <v>321</v>
      </c>
      <c r="D184" s="78">
        <v>301.77339834999992</v>
      </c>
      <c r="E184" s="78">
        <f>E167-E173-E175-E176</f>
        <v>790.35748917999967</v>
      </c>
      <c r="F184" s="78">
        <f>F167-F173-F175-F176</f>
        <v>394.5883970000001</v>
      </c>
      <c r="G184" s="78">
        <f>G167-G173-G175-G176</f>
        <v>282.50268935800091</v>
      </c>
      <c r="H184" s="78">
        <f>H167-H173-H175-H176</f>
        <v>389.98639003000062</v>
      </c>
      <c r="I184" s="78">
        <f>I167-I173-I175-I176</f>
        <v>303.09692734099917</v>
      </c>
      <c r="J184" s="93">
        <f t="shared" ref="J184:J185" si="34">G184+H184+I184</f>
        <v>975.5860067290007</v>
      </c>
    </row>
    <row r="185" spans="1:10" s="91" customFormat="1" x14ac:dyDescent="0.25">
      <c r="A185" s="55" t="s">
        <v>109</v>
      </c>
      <c r="B185" s="16" t="s">
        <v>610</v>
      </c>
      <c r="C185" s="63" t="s">
        <v>321</v>
      </c>
      <c r="D185" s="26">
        <v>6165.7423435704004</v>
      </c>
      <c r="E185" s="26">
        <v>6177.7920432620012</v>
      </c>
      <c r="F185" s="26">
        <f>'[1]11.БДДС (ДПН)'!$G$41/1000</f>
        <v>6211.054249853999</v>
      </c>
      <c r="G185" s="26">
        <f>'[1]11.БДДС (ДПН)'!$N$41/1000</f>
        <v>6384.3933557958244</v>
      </c>
      <c r="H185" s="26">
        <f>'[1]11.БДДС (ДПН)'!$AL$41/1000</f>
        <v>6760.2687264248116</v>
      </c>
      <c r="I185" s="26">
        <f>'[1]11.БДДС (ДПН)'!$AR$41/1000</f>
        <v>6381.3974817756716</v>
      </c>
      <c r="J185" s="93">
        <f t="shared" si="34"/>
        <v>19526.059563996307</v>
      </c>
    </row>
    <row r="186" spans="1:10" s="91" customFormat="1" x14ac:dyDescent="0.25">
      <c r="A186" s="55" t="s">
        <v>110</v>
      </c>
      <c r="B186" s="5" t="s">
        <v>441</v>
      </c>
      <c r="C186" s="63" t="s">
        <v>321</v>
      </c>
      <c r="D186" s="21" t="s">
        <v>84</v>
      </c>
      <c r="E186" s="25" t="s">
        <v>84</v>
      </c>
      <c r="F186" s="25" t="s">
        <v>84</v>
      </c>
      <c r="G186" s="25" t="s">
        <v>84</v>
      </c>
      <c r="H186" s="25" t="s">
        <v>84</v>
      </c>
      <c r="I186" s="25" t="s">
        <v>84</v>
      </c>
      <c r="J186" s="93" t="s">
        <v>84</v>
      </c>
    </row>
    <row r="187" spans="1:10" s="91" customFormat="1" x14ac:dyDescent="0.25">
      <c r="A187" s="55" t="s">
        <v>111</v>
      </c>
      <c r="B187" s="5" t="s">
        <v>611</v>
      </c>
      <c r="C187" s="63" t="s">
        <v>321</v>
      </c>
      <c r="D187" s="78">
        <v>1222.5932177179998</v>
      </c>
      <c r="E187" s="78">
        <f>E189+E190</f>
        <v>1332.2179067400002</v>
      </c>
      <c r="F187" s="78">
        <f>F189+F190</f>
        <v>1389.53846133</v>
      </c>
      <c r="G187" s="78">
        <f>G189+G190</f>
        <v>1354.87723418</v>
      </c>
      <c r="H187" s="78">
        <f>H189+H190</f>
        <v>1134.99854794</v>
      </c>
      <c r="I187" s="78">
        <f>I189+I190</f>
        <v>1165.1442165200001</v>
      </c>
      <c r="J187" s="93">
        <f t="shared" ref="J187" si="35">G187+H187+I187</f>
        <v>3655.0199986399998</v>
      </c>
    </row>
    <row r="188" spans="1:10" s="91" customFormat="1" x14ac:dyDescent="0.25">
      <c r="A188" s="55" t="s">
        <v>112</v>
      </c>
      <c r="B188" s="1" t="s">
        <v>210</v>
      </c>
      <c r="C188" s="63" t="s">
        <v>321</v>
      </c>
      <c r="D188" s="21" t="s">
        <v>84</v>
      </c>
      <c r="E188" s="25" t="s">
        <v>84</v>
      </c>
      <c r="F188" s="25" t="s">
        <v>84</v>
      </c>
      <c r="G188" s="25" t="s">
        <v>84</v>
      </c>
      <c r="H188" s="25" t="s">
        <v>84</v>
      </c>
      <c r="I188" s="25" t="s">
        <v>84</v>
      </c>
      <c r="J188" s="93" t="s">
        <v>84</v>
      </c>
    </row>
    <row r="189" spans="1:10" s="91" customFormat="1" x14ac:dyDescent="0.25">
      <c r="A189" s="55" t="s">
        <v>113</v>
      </c>
      <c r="B189" s="1" t="s">
        <v>442</v>
      </c>
      <c r="C189" s="63" t="s">
        <v>321</v>
      </c>
      <c r="D189" s="21">
        <v>16.807248940000001</v>
      </c>
      <c r="E189" s="78">
        <v>46.539527810000003</v>
      </c>
      <c r="F189" s="78">
        <v>0</v>
      </c>
      <c r="G189" s="78">
        <v>0</v>
      </c>
      <c r="H189" s="78">
        <v>0</v>
      </c>
      <c r="I189" s="78">
        <v>0</v>
      </c>
      <c r="J189" s="93">
        <f t="shared" ref="J189:J190" si="36">G189+H189+I189</f>
        <v>0</v>
      </c>
    </row>
    <row r="190" spans="1:10" s="91" customFormat="1" x14ac:dyDescent="0.25">
      <c r="A190" s="55" t="s">
        <v>370</v>
      </c>
      <c r="B190" s="1" t="s">
        <v>371</v>
      </c>
      <c r="C190" s="63" t="s">
        <v>321</v>
      </c>
      <c r="D190" s="26">
        <v>1205.7859687779999</v>
      </c>
      <c r="E190" s="78">
        <v>1285.6783789300002</v>
      </c>
      <c r="F190" s="78">
        <f>'[1]11.БДДС (ДПН)'!$G$46/1000</f>
        <v>1389.53846133</v>
      </c>
      <c r="G190" s="78">
        <f>'[1]11.БДДС (ДПН)'!$N$46/1000</f>
        <v>1354.87723418</v>
      </c>
      <c r="H190" s="78">
        <f>'[1]11.БДДС (ДПН)'!$AL$46/1000</f>
        <v>1134.99854794</v>
      </c>
      <c r="I190" s="78">
        <f>'[1]11.БДДС (ДПН)'!$AR$46/1000</f>
        <v>1165.1442165200001</v>
      </c>
      <c r="J190" s="93">
        <f t="shared" si="36"/>
        <v>3655.0199986399998</v>
      </c>
    </row>
    <row r="191" spans="1:10" s="91" customFormat="1" ht="31.5" x14ac:dyDescent="0.25">
      <c r="A191" s="55" t="s">
        <v>114</v>
      </c>
      <c r="B191" s="5" t="s">
        <v>479</v>
      </c>
      <c r="C191" s="63" t="s">
        <v>321</v>
      </c>
      <c r="D191" s="26">
        <v>0</v>
      </c>
      <c r="E191" s="26">
        <v>0</v>
      </c>
      <c r="F191" s="25" t="s">
        <v>84</v>
      </c>
      <c r="G191" s="25" t="s">
        <v>84</v>
      </c>
      <c r="H191" s="25" t="s">
        <v>84</v>
      </c>
      <c r="I191" s="25" t="s">
        <v>84</v>
      </c>
      <c r="J191" s="126" t="s">
        <v>84</v>
      </c>
    </row>
    <row r="192" spans="1:10" s="91" customFormat="1" ht="31.5" x14ac:dyDescent="0.25">
      <c r="A192" s="55" t="s">
        <v>221</v>
      </c>
      <c r="B192" s="5" t="s">
        <v>663</v>
      </c>
      <c r="C192" s="63" t="s">
        <v>321</v>
      </c>
      <c r="D192" s="78">
        <v>1082.6600308</v>
      </c>
      <c r="E192" s="78">
        <v>1003.4964066099999</v>
      </c>
      <c r="F192" s="78">
        <f>'[1]11.БДДС (ДПН)'!$G$65/1000</f>
        <v>988.85634624000011</v>
      </c>
      <c r="G192" s="78">
        <f>'[1]11.БДДС (ДПН)'!$N$65/1000</f>
        <v>1141.4159724775636</v>
      </c>
      <c r="H192" s="78">
        <f>'[1]11.БДДС (ДПН)'!$AL$65/1000</f>
        <v>1075.6062149962108</v>
      </c>
      <c r="I192" s="78">
        <f>'[1]11.БДДС (ДПН)'!$AR$65/1000</f>
        <v>1119.1536336385295</v>
      </c>
      <c r="J192" s="93">
        <f t="shared" ref="J192:J228" si="37">G192+H192+I192</f>
        <v>3336.1758211123042</v>
      </c>
    </row>
    <row r="193" spans="1:10" s="91" customFormat="1" x14ac:dyDescent="0.25">
      <c r="A193" s="55" t="s">
        <v>222</v>
      </c>
      <c r="B193" s="5" t="s">
        <v>639</v>
      </c>
      <c r="C193" s="63" t="s">
        <v>321</v>
      </c>
      <c r="D193" s="21" t="s">
        <v>84</v>
      </c>
      <c r="E193" s="25" t="s">
        <v>84</v>
      </c>
      <c r="F193" s="25" t="s">
        <v>84</v>
      </c>
      <c r="G193" s="25" t="s">
        <v>84</v>
      </c>
      <c r="H193" s="25" t="s">
        <v>84</v>
      </c>
      <c r="I193" s="25" t="s">
        <v>84</v>
      </c>
      <c r="J193" s="93" t="s">
        <v>84</v>
      </c>
    </row>
    <row r="194" spans="1:10" s="91" customFormat="1" x14ac:dyDescent="0.25">
      <c r="A194" s="55" t="s">
        <v>223</v>
      </c>
      <c r="B194" s="5" t="s">
        <v>211</v>
      </c>
      <c r="C194" s="63" t="s">
        <v>321</v>
      </c>
      <c r="D194" s="26">
        <v>989.83310902900018</v>
      </c>
      <c r="E194" s="26">
        <v>1037.6340379999999</v>
      </c>
      <c r="F194" s="26">
        <f>'[1]11.БДДС (ДПН)'!$G$73/1000</f>
        <v>1129.424155298</v>
      </c>
      <c r="G194" s="26">
        <f>'[1]11.БДДС (ДПН)'!$N$73/1000</f>
        <v>1071.3720991427397</v>
      </c>
      <c r="H194" s="26">
        <f>'[1]11.БДДС (ДПН)'!$AL$73/1000</f>
        <v>1096.8391472940646</v>
      </c>
      <c r="I194" s="26">
        <f>'[1]11.БДДС (ДПН)'!$AR$73/1000</f>
        <v>1133.3943094061476</v>
      </c>
      <c r="J194" s="93">
        <f t="shared" si="37"/>
        <v>3301.6055558429516</v>
      </c>
    </row>
    <row r="195" spans="1:10" s="91" customFormat="1" x14ac:dyDescent="0.25">
      <c r="A195" s="55" t="s">
        <v>224</v>
      </c>
      <c r="B195" s="5" t="s">
        <v>398</v>
      </c>
      <c r="C195" s="63" t="s">
        <v>321</v>
      </c>
      <c r="D195" s="26">
        <v>295.8813364234</v>
      </c>
      <c r="E195" s="26">
        <v>313.55339800000002</v>
      </c>
      <c r="F195" s="26">
        <f>'[1]11.БДДС (ДПН)'!$G$75/1000+'[1]11.БДДС (ДПН)'!$G$76/1000</f>
        <v>316.82687849600001</v>
      </c>
      <c r="G195" s="26">
        <f>'[1]11.БДДС (ДПН)'!$N$75/1000+'[1]11.БДДС (ДПН)'!$N$76/1000</f>
        <v>325.45576431937332</v>
      </c>
      <c r="H195" s="26">
        <f>'[1]11.БДДС (ДПН)'!$AL$75/1000+'[1]11.БДДС (ДПН)'!$AL$76/1000</f>
        <v>333.24942610764299</v>
      </c>
      <c r="I195" s="26">
        <f>'[1]11.БДДС (ДПН)'!$AR$75/1000+'[1]11.БДДС (ДПН)'!$AR$76/1000</f>
        <v>344.30702929210156</v>
      </c>
      <c r="J195" s="93">
        <f t="shared" si="37"/>
        <v>1003.0122197191179</v>
      </c>
    </row>
    <row r="196" spans="1:10" s="91" customFormat="1" x14ac:dyDescent="0.25">
      <c r="A196" s="55" t="s">
        <v>363</v>
      </c>
      <c r="B196" s="5" t="s">
        <v>612</v>
      </c>
      <c r="C196" s="63" t="s">
        <v>321</v>
      </c>
      <c r="D196" s="26">
        <v>582.69640200000003</v>
      </c>
      <c r="E196" s="26">
        <v>666.52397400000007</v>
      </c>
      <c r="F196" s="26">
        <f>'[1]11.БДДС (ДПН)'!$G$78/1000</f>
        <v>420.52584531000002</v>
      </c>
      <c r="G196" s="26">
        <f>'[1]11.БДДС (ДПН)'!$N$78/1000</f>
        <v>481.92516106927189</v>
      </c>
      <c r="H196" s="26">
        <f>'[1]11.БДДС (ДПН)'!$AL$78/1000</f>
        <v>917.52261893842297</v>
      </c>
      <c r="I196" s="26">
        <f>'[1]11.БДДС (ДПН)'!$AR$78/1000</f>
        <v>989.6218424155295</v>
      </c>
      <c r="J196" s="93">
        <f t="shared" si="37"/>
        <v>2389.0696224232242</v>
      </c>
    </row>
    <row r="197" spans="1:10" s="91" customFormat="1" x14ac:dyDescent="0.25">
      <c r="A197" s="55" t="s">
        <v>373</v>
      </c>
      <c r="B197" s="1" t="s">
        <v>374</v>
      </c>
      <c r="C197" s="63" t="s">
        <v>321</v>
      </c>
      <c r="D197" s="78">
        <v>433.15499999999997</v>
      </c>
      <c r="E197" s="78">
        <v>469.61102</v>
      </c>
      <c r="F197" s="78">
        <f>'[1]11.БДДС (ДПН)'!$G$87/1000</f>
        <v>109.53189200000001</v>
      </c>
      <c r="G197" s="78">
        <f>'[1]11.БДДС (ДПН)'!$N$87/1000</f>
        <v>3.0013325158506633E-14</v>
      </c>
      <c r="H197" s="78">
        <f>'[1]11.БДДС (ДПН)'!$AL$87/1000</f>
        <v>273.18967827992128</v>
      </c>
      <c r="I197" s="78">
        <f>'[1]11.БДДС (ДПН)'!$AR$87/1000</f>
        <v>157.49782669046445</v>
      </c>
      <c r="J197" s="93">
        <f t="shared" si="37"/>
        <v>430.68750497038582</v>
      </c>
    </row>
    <row r="198" spans="1:10" s="91" customFormat="1" x14ac:dyDescent="0.25">
      <c r="A198" s="55" t="s">
        <v>372</v>
      </c>
      <c r="B198" s="5" t="s">
        <v>472</v>
      </c>
      <c r="C198" s="63" t="s">
        <v>321</v>
      </c>
      <c r="D198" s="78">
        <v>169.58930973</v>
      </c>
      <c r="E198" s="78">
        <v>129.31154907000001</v>
      </c>
      <c r="F198" s="78">
        <f>'[1]11.БДДС (ДПН)'!$G$43/1000</f>
        <v>133.51128152000001</v>
      </c>
      <c r="G198" s="78">
        <f>'[1]11.БДДС (ДПН)'!$N$43/1000</f>
        <v>210.37177444214399</v>
      </c>
      <c r="H198" s="78">
        <f>'[1]11.БДДС (ДПН)'!$AL$43/1000</f>
        <v>196.21920993098689</v>
      </c>
      <c r="I198" s="78">
        <f>'[1]11.БДДС (ДПН)'!$AR$43/1000</f>
        <v>208.14359412960664</v>
      </c>
      <c r="J198" s="93">
        <f t="shared" si="37"/>
        <v>614.73457850273758</v>
      </c>
    </row>
    <row r="199" spans="1:10" s="91" customFormat="1" x14ac:dyDescent="0.25">
      <c r="A199" s="55" t="s">
        <v>375</v>
      </c>
      <c r="B199" s="5" t="s">
        <v>473</v>
      </c>
      <c r="C199" s="63" t="s">
        <v>321</v>
      </c>
      <c r="D199" s="78">
        <v>13.605060000000002</v>
      </c>
      <c r="E199" s="78">
        <v>25.312403999999997</v>
      </c>
      <c r="F199" s="78">
        <f>'[1]11.БДДС (ДПН)'!$G$71/1000</f>
        <v>98.524708500000003</v>
      </c>
      <c r="G199" s="78">
        <f>'[1]11.БДДС (ДПН)'!$N$71/1000</f>
        <v>48.934265507999996</v>
      </c>
      <c r="H199" s="78">
        <f>'[1]11.БДДС (ДПН)'!$AL$71/1000</f>
        <v>44.128486552319998</v>
      </c>
      <c r="I199" s="78">
        <f>'[1]11.БДДС (ДПН)'!$AR$71/1000</f>
        <v>53.881909474585598</v>
      </c>
      <c r="J199" s="93">
        <f t="shared" si="37"/>
        <v>146.94466153490561</v>
      </c>
    </row>
    <row r="200" spans="1:10" s="91" customFormat="1" x14ac:dyDescent="0.25">
      <c r="A200" s="55" t="s">
        <v>376</v>
      </c>
      <c r="B200" s="5" t="s">
        <v>378</v>
      </c>
      <c r="C200" s="63" t="s">
        <v>321</v>
      </c>
      <c r="D200" s="78">
        <v>246.51365508000001</v>
      </c>
      <c r="E200" s="78">
        <v>297.81863638000004</v>
      </c>
      <c r="F200" s="78">
        <f>'[1]11.БДДС (ДПН)'!$G$92/1000</f>
        <v>353.97049532000005</v>
      </c>
      <c r="G200" s="78">
        <f>'[1]11.БДДС (ДПН)'!$N$92/1000</f>
        <v>393.52012207522313</v>
      </c>
      <c r="H200" s="78">
        <f>'[1]11.БДДС (ДПН)'!$AL$92/1000</f>
        <v>799.18452202176741</v>
      </c>
      <c r="I200" s="78">
        <f>'[1]11.БДДС (ДПН)'!$AR$92/1000</f>
        <v>308.89931325377836</v>
      </c>
      <c r="J200" s="93">
        <f t="shared" si="37"/>
        <v>1501.6039573507687</v>
      </c>
    </row>
    <row r="201" spans="1:10" s="91" customFormat="1" ht="31.5" x14ac:dyDescent="0.25">
      <c r="A201" s="55" t="s">
        <v>377</v>
      </c>
      <c r="B201" s="5" t="s">
        <v>590</v>
      </c>
      <c r="C201" s="63" t="s">
        <v>321</v>
      </c>
      <c r="D201" s="78">
        <v>269.5521746</v>
      </c>
      <c r="E201" s="78">
        <v>275.70616148999994</v>
      </c>
      <c r="F201" s="78">
        <f>'[1]11.БДДС (ДПН)'!$G$173/1000+'[1]11.БДДС (ДПН)'!$G$174/1000</f>
        <v>233.91249347999999</v>
      </c>
      <c r="G201" s="78">
        <f>'[1]11.БДДС (ДПН)'!$N$173/1000+'[1]11.БДДС (ДПН)'!$N$174/1000</f>
        <v>187.00746127727149</v>
      </c>
      <c r="H201" s="78">
        <f>'[1]11.БДДС (ДПН)'!$AL$173/1000+'[1]11.БДДС (ДПН)'!$AL$174/1000</f>
        <v>167.14024726027398</v>
      </c>
      <c r="I201" s="78">
        <f>'[1]11.БДДС (ДПН)'!$AR$173/1000+'[1]11.БДДС (ДПН)'!$AR$174/1000</f>
        <v>150.3831787671233</v>
      </c>
      <c r="J201" s="93">
        <f t="shared" si="37"/>
        <v>504.53088730466874</v>
      </c>
    </row>
    <row r="202" spans="1:10" s="91" customFormat="1" x14ac:dyDescent="0.25">
      <c r="A202" s="55" t="s">
        <v>399</v>
      </c>
      <c r="B202" s="5" t="s">
        <v>664</v>
      </c>
      <c r="C202" s="63" t="s">
        <v>321</v>
      </c>
      <c r="D202" s="78">
        <v>1292.8180481899999</v>
      </c>
      <c r="E202" s="78">
        <f>E185-SUM(E188:E196,E186,E198:E201)</f>
        <v>1096.2175689719998</v>
      </c>
      <c r="F202" s="78">
        <f>F185-SUM(F188:F196,F186,F198:F201)</f>
        <v>1145.9635843599981</v>
      </c>
      <c r="G202" s="78">
        <f>G185-SUM(G188:G196,G186,G198:G201)</f>
        <v>1169.5135013042373</v>
      </c>
      <c r="H202" s="78">
        <f>H185-SUM(H188:H196,H186,H198:H201)</f>
        <v>995.38030538312069</v>
      </c>
      <c r="I202" s="78">
        <f>I185-SUM(I188:I196,I186,I198:I201)</f>
        <v>908.46845487826886</v>
      </c>
      <c r="J202" s="93">
        <f t="shared" si="37"/>
        <v>3073.3622615656268</v>
      </c>
    </row>
    <row r="203" spans="1:10" s="91" customFormat="1" ht="15.75" customHeight="1" x14ac:dyDescent="0.25">
      <c r="A203" s="55" t="s">
        <v>115</v>
      </c>
      <c r="B203" s="16" t="s">
        <v>613</v>
      </c>
      <c r="C203" s="63" t="s">
        <v>321</v>
      </c>
      <c r="D203" s="26">
        <v>5.8619050000000001</v>
      </c>
      <c r="E203" s="26">
        <v>19.943835</v>
      </c>
      <c r="F203" s="26">
        <f>'[1]11.БДДС (ДПН)'!$G$210/1000</f>
        <v>25.426974619999996</v>
      </c>
      <c r="G203" s="26">
        <f>'[1]11.БДДС (ДПН)'!$N$210/1000</f>
        <v>25.255157134388799</v>
      </c>
      <c r="H203" s="26">
        <f>'[1]11.БДДС (ДПН)'!$AL$210/1000</f>
        <v>52.268072288632915</v>
      </c>
      <c r="I203" s="26">
        <f>'[1]11.БДДС (ДПН)'!$AR$210/1000</f>
        <v>53.647592984165797</v>
      </c>
      <c r="J203" s="93">
        <f t="shared" si="37"/>
        <v>131.17082240718753</v>
      </c>
    </row>
    <row r="204" spans="1:10" s="91" customFormat="1" ht="15.75" customHeight="1" x14ac:dyDescent="0.25">
      <c r="A204" s="55" t="s">
        <v>116</v>
      </c>
      <c r="B204" s="5" t="s">
        <v>36</v>
      </c>
      <c r="C204" s="63" t="s">
        <v>321</v>
      </c>
      <c r="D204" s="21">
        <v>0</v>
      </c>
      <c r="E204" s="25">
        <v>0</v>
      </c>
      <c r="F204" s="25">
        <v>0</v>
      </c>
      <c r="G204" s="25">
        <v>0</v>
      </c>
      <c r="H204" s="25">
        <v>0</v>
      </c>
      <c r="I204" s="25">
        <v>0</v>
      </c>
      <c r="J204" s="93">
        <f t="shared" si="37"/>
        <v>0</v>
      </c>
    </row>
    <row r="205" spans="1:10" s="91" customFormat="1" ht="15.75" customHeight="1" x14ac:dyDescent="0.25">
      <c r="A205" s="55" t="s">
        <v>117</v>
      </c>
      <c r="B205" s="5" t="s">
        <v>60</v>
      </c>
      <c r="C205" s="63" t="s">
        <v>321</v>
      </c>
      <c r="D205" s="21">
        <v>0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93">
        <f t="shared" si="37"/>
        <v>0</v>
      </c>
    </row>
    <row r="206" spans="1:10" s="91" customFormat="1" ht="34.5" customHeight="1" x14ac:dyDescent="0.25">
      <c r="A206" s="55" t="s">
        <v>225</v>
      </c>
      <c r="B206" s="1" t="s">
        <v>675</v>
      </c>
      <c r="C206" s="63" t="s">
        <v>321</v>
      </c>
      <c r="D206" s="21">
        <v>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93">
        <f t="shared" si="37"/>
        <v>0</v>
      </c>
    </row>
    <row r="207" spans="1:10" s="91" customFormat="1" ht="15.75" customHeight="1" x14ac:dyDescent="0.25">
      <c r="A207" s="55" t="s">
        <v>226</v>
      </c>
      <c r="B207" s="6" t="s">
        <v>192</v>
      </c>
      <c r="C207" s="63" t="s">
        <v>321</v>
      </c>
      <c r="D207" s="21">
        <v>0</v>
      </c>
      <c r="E207" s="25">
        <v>0</v>
      </c>
      <c r="F207" s="25">
        <v>0</v>
      </c>
      <c r="G207" s="25">
        <v>0</v>
      </c>
      <c r="H207" s="25">
        <v>0</v>
      </c>
      <c r="I207" s="25">
        <v>0</v>
      </c>
      <c r="J207" s="93">
        <f t="shared" si="37"/>
        <v>0</v>
      </c>
    </row>
    <row r="208" spans="1:10" s="91" customFormat="1" ht="15.75" customHeight="1" x14ac:dyDescent="0.25">
      <c r="A208" s="55" t="s">
        <v>227</v>
      </c>
      <c r="B208" s="6" t="s">
        <v>311</v>
      </c>
      <c r="C208" s="63" t="s">
        <v>321</v>
      </c>
      <c r="D208" s="21">
        <v>0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93">
        <f t="shared" si="37"/>
        <v>0</v>
      </c>
    </row>
    <row r="209" spans="1:10" s="91" customFormat="1" x14ac:dyDescent="0.25">
      <c r="A209" s="55" t="s">
        <v>118</v>
      </c>
      <c r="B209" s="5" t="s">
        <v>665</v>
      </c>
      <c r="C209" s="63" t="s">
        <v>321</v>
      </c>
      <c r="D209" s="26">
        <v>5.8619050000000001</v>
      </c>
      <c r="E209" s="26">
        <f>E203</f>
        <v>19.943835</v>
      </c>
      <c r="F209" s="26">
        <f>F203</f>
        <v>25.426974619999996</v>
      </c>
      <c r="G209" s="26">
        <f>G203</f>
        <v>25.255157134388799</v>
      </c>
      <c r="H209" s="26">
        <f>H203</f>
        <v>52.268072288632915</v>
      </c>
      <c r="I209" s="26">
        <f>I203</f>
        <v>53.647592984165797</v>
      </c>
      <c r="J209" s="93">
        <f t="shared" si="37"/>
        <v>131.17082240718753</v>
      </c>
    </row>
    <row r="210" spans="1:10" s="91" customFormat="1" x14ac:dyDescent="0.25">
      <c r="A210" s="55" t="s">
        <v>120</v>
      </c>
      <c r="B210" s="16" t="s">
        <v>614</v>
      </c>
      <c r="C210" s="63" t="s">
        <v>321</v>
      </c>
      <c r="D210" s="26">
        <v>5616.2375423091898</v>
      </c>
      <c r="E210" s="26">
        <v>3777.524311316</v>
      </c>
      <c r="F210" s="26">
        <f>'[1]11.БДДС (ДПН)'!$G$220/1000</f>
        <v>5518.9326982800003</v>
      </c>
      <c r="G210" s="26">
        <f>'[1]11.БДДС (ДПН)'!$N$220/1000</f>
        <v>2549.2230473500003</v>
      </c>
      <c r="H210" s="26">
        <f>'[1]11.БДДС (ДПН)'!$AL$220/1000</f>
        <v>1675.2028192099999</v>
      </c>
      <c r="I210" s="26">
        <f>'[1]11.БДДС (ДПН)'!$AR$220/1000</f>
        <v>1472.3430927299999</v>
      </c>
      <c r="J210" s="93">
        <f t="shared" si="37"/>
        <v>5696.7689592899997</v>
      </c>
    </row>
    <row r="211" spans="1:10" s="91" customFormat="1" x14ac:dyDescent="0.25">
      <c r="A211" s="55" t="s">
        <v>121</v>
      </c>
      <c r="B211" s="5" t="s">
        <v>615</v>
      </c>
      <c r="C211" s="63" t="s">
        <v>321</v>
      </c>
      <c r="D211" s="26">
        <v>5616.2375423091898</v>
      </c>
      <c r="E211" s="26">
        <f>E210</f>
        <v>3777.524311316</v>
      </c>
      <c r="F211" s="26">
        <f>F210</f>
        <v>5518.9326982800003</v>
      </c>
      <c r="G211" s="26">
        <f>G210</f>
        <v>2549.2230473500003</v>
      </c>
      <c r="H211" s="26">
        <f>H210</f>
        <v>1675.2028192099999</v>
      </c>
      <c r="I211" s="26">
        <f>I210</f>
        <v>1472.3430927299999</v>
      </c>
      <c r="J211" s="93">
        <f t="shared" si="37"/>
        <v>5696.7689592899997</v>
      </c>
    </row>
    <row r="212" spans="1:10" s="91" customFormat="1" ht="15.75" customHeight="1" x14ac:dyDescent="0.25">
      <c r="A212" s="55" t="s">
        <v>228</v>
      </c>
      <c r="B212" s="1" t="s">
        <v>443</v>
      </c>
      <c r="C212" s="63" t="s">
        <v>321</v>
      </c>
      <c r="D212" s="21">
        <v>0</v>
      </c>
      <c r="E212" s="25">
        <v>0</v>
      </c>
      <c r="F212" s="25">
        <v>0</v>
      </c>
      <c r="G212" s="25">
        <v>0</v>
      </c>
      <c r="H212" s="25">
        <v>0</v>
      </c>
      <c r="I212" s="25">
        <v>0</v>
      </c>
      <c r="J212" s="93">
        <f t="shared" si="37"/>
        <v>0</v>
      </c>
    </row>
    <row r="213" spans="1:10" s="91" customFormat="1" ht="15.75" customHeight="1" x14ac:dyDescent="0.25">
      <c r="A213" s="55" t="s">
        <v>229</v>
      </c>
      <c r="B213" s="1" t="s">
        <v>444</v>
      </c>
      <c r="C213" s="63" t="s">
        <v>321</v>
      </c>
      <c r="D213" s="21">
        <v>0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93">
        <f t="shared" si="37"/>
        <v>0</v>
      </c>
    </row>
    <row r="214" spans="1:10" s="91" customFormat="1" ht="31.5" customHeight="1" x14ac:dyDescent="0.25">
      <c r="A214" s="55" t="s">
        <v>230</v>
      </c>
      <c r="B214" s="1" t="s">
        <v>445</v>
      </c>
      <c r="C214" s="63" t="s">
        <v>321</v>
      </c>
      <c r="D214" s="21">
        <v>0</v>
      </c>
      <c r="E214" s="25">
        <v>0</v>
      </c>
      <c r="F214" s="25">
        <v>0</v>
      </c>
      <c r="G214" s="25">
        <v>0</v>
      </c>
      <c r="H214" s="25">
        <v>0</v>
      </c>
      <c r="I214" s="25">
        <v>0</v>
      </c>
      <c r="J214" s="93">
        <f t="shared" si="37"/>
        <v>0</v>
      </c>
    </row>
    <row r="215" spans="1:10" s="91" customFormat="1" ht="15.75" customHeight="1" x14ac:dyDescent="0.25">
      <c r="A215" s="55" t="s">
        <v>231</v>
      </c>
      <c r="B215" s="1" t="s">
        <v>446</v>
      </c>
      <c r="C215" s="63" t="s">
        <v>321</v>
      </c>
      <c r="D215" s="21">
        <v>0</v>
      </c>
      <c r="E215" s="25">
        <v>0</v>
      </c>
      <c r="F215" s="25">
        <v>0</v>
      </c>
      <c r="G215" s="25">
        <v>0</v>
      </c>
      <c r="H215" s="25">
        <v>0</v>
      </c>
      <c r="I215" s="25">
        <v>0</v>
      </c>
      <c r="J215" s="93">
        <f t="shared" si="37"/>
        <v>0</v>
      </c>
    </row>
    <row r="216" spans="1:10" s="91" customFormat="1" ht="15.75" customHeight="1" x14ac:dyDescent="0.25">
      <c r="A216" s="55" t="s">
        <v>364</v>
      </c>
      <c r="B216" s="1" t="s">
        <v>447</v>
      </c>
      <c r="C216" s="63" t="s">
        <v>321</v>
      </c>
      <c r="D216" s="21">
        <v>0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93">
        <f t="shared" si="37"/>
        <v>0</v>
      </c>
    </row>
    <row r="217" spans="1:10" s="91" customFormat="1" ht="15.75" customHeight="1" x14ac:dyDescent="0.25">
      <c r="A217" s="55" t="s">
        <v>365</v>
      </c>
      <c r="B217" s="1" t="s">
        <v>119</v>
      </c>
      <c r="C217" s="63" t="s">
        <v>321</v>
      </c>
      <c r="D217" s="21">
        <v>0</v>
      </c>
      <c r="E217" s="25">
        <v>0</v>
      </c>
      <c r="F217" s="25">
        <v>0</v>
      </c>
      <c r="G217" s="25">
        <v>0</v>
      </c>
      <c r="H217" s="25">
        <v>0</v>
      </c>
      <c r="I217" s="25">
        <v>0</v>
      </c>
      <c r="J217" s="93">
        <f t="shared" si="37"/>
        <v>0</v>
      </c>
    </row>
    <row r="218" spans="1:10" s="91" customFormat="1" ht="15.75" customHeight="1" x14ac:dyDescent="0.25">
      <c r="A218" s="55" t="s">
        <v>122</v>
      </c>
      <c r="B218" s="5" t="s">
        <v>48</v>
      </c>
      <c r="C218" s="63" t="s">
        <v>321</v>
      </c>
      <c r="D218" s="21">
        <v>0</v>
      </c>
      <c r="E218" s="25">
        <v>0</v>
      </c>
      <c r="F218" s="25">
        <v>0</v>
      </c>
      <c r="G218" s="25">
        <v>0</v>
      </c>
      <c r="H218" s="25">
        <v>0</v>
      </c>
      <c r="I218" s="25">
        <v>0</v>
      </c>
      <c r="J218" s="93">
        <f t="shared" si="37"/>
        <v>0</v>
      </c>
    </row>
    <row r="219" spans="1:10" s="91" customFormat="1" ht="15.75" customHeight="1" x14ac:dyDescent="0.25">
      <c r="A219" s="55" t="s">
        <v>123</v>
      </c>
      <c r="B219" s="5" t="s">
        <v>674</v>
      </c>
      <c r="C219" s="63" t="s">
        <v>321</v>
      </c>
      <c r="D219" s="21">
        <v>0</v>
      </c>
      <c r="E219" s="25">
        <v>0</v>
      </c>
      <c r="F219" s="25">
        <v>0</v>
      </c>
      <c r="G219" s="25">
        <v>0</v>
      </c>
      <c r="H219" s="25">
        <v>0</v>
      </c>
      <c r="I219" s="25">
        <v>0</v>
      </c>
      <c r="J219" s="93">
        <f t="shared" si="37"/>
        <v>0</v>
      </c>
    </row>
    <row r="220" spans="1:10" s="91" customFormat="1" ht="15.75" customHeight="1" x14ac:dyDescent="0.25">
      <c r="A220" s="55" t="s">
        <v>507</v>
      </c>
      <c r="B220" s="5" t="s">
        <v>440</v>
      </c>
      <c r="C220" s="63" t="s">
        <v>84</v>
      </c>
      <c r="D220" s="21">
        <v>0</v>
      </c>
      <c r="E220" s="25">
        <v>0</v>
      </c>
      <c r="F220" s="25">
        <v>0</v>
      </c>
      <c r="G220" s="25">
        <v>0</v>
      </c>
      <c r="H220" s="25">
        <v>0</v>
      </c>
      <c r="I220" s="25">
        <v>0</v>
      </c>
      <c r="J220" s="93">
        <f t="shared" si="37"/>
        <v>0</v>
      </c>
    </row>
    <row r="221" spans="1:10" s="91" customFormat="1" ht="31.5" customHeight="1" x14ac:dyDescent="0.25">
      <c r="A221" s="55" t="s">
        <v>508</v>
      </c>
      <c r="B221" s="5" t="s">
        <v>509</v>
      </c>
      <c r="C221" s="63" t="s">
        <v>321</v>
      </c>
      <c r="D221" s="21">
        <v>0</v>
      </c>
      <c r="E221" s="25">
        <v>0</v>
      </c>
      <c r="F221" s="25">
        <v>0</v>
      </c>
      <c r="G221" s="25">
        <v>0</v>
      </c>
      <c r="H221" s="25">
        <v>0</v>
      </c>
      <c r="I221" s="25">
        <v>0</v>
      </c>
      <c r="J221" s="93">
        <f t="shared" si="37"/>
        <v>0</v>
      </c>
    </row>
    <row r="222" spans="1:10" s="91" customFormat="1" x14ac:dyDescent="0.25">
      <c r="A222" s="55" t="s">
        <v>124</v>
      </c>
      <c r="B222" s="16" t="s">
        <v>616</v>
      </c>
      <c r="C222" s="63" t="s">
        <v>321</v>
      </c>
      <c r="D222" s="26">
        <v>3508.2324310000004</v>
      </c>
      <c r="E222" s="26">
        <v>2532.5634440399999</v>
      </c>
      <c r="F222" s="26">
        <f>'[1]11.БДДС (ДПН)'!$G$276/1000</f>
        <v>7229.178269699999</v>
      </c>
      <c r="G222" s="26">
        <f>'[1]11.БДДС (ДПН)'!$N$276/1000</f>
        <v>1873.4424872599998</v>
      </c>
      <c r="H222" s="26">
        <f>'[1]11.БДДС (ДПН)'!$AL$276/1000</f>
        <v>1771.9079999999999</v>
      </c>
      <c r="I222" s="26">
        <f>'[1]11.БДДС (ДПН)'!$AR$276/1000</f>
        <v>1107.9770000000001</v>
      </c>
      <c r="J222" s="93">
        <f t="shared" si="37"/>
        <v>4753.3274872599995</v>
      </c>
    </row>
    <row r="223" spans="1:10" s="91" customFormat="1" x14ac:dyDescent="0.25">
      <c r="A223" s="55" t="s">
        <v>125</v>
      </c>
      <c r="B223" s="5" t="s">
        <v>49</v>
      </c>
      <c r="C223" s="63" t="s">
        <v>321</v>
      </c>
      <c r="D223" s="26">
        <v>52.107124660000004</v>
      </c>
      <c r="E223" s="26">
        <v>7.5682514000000003</v>
      </c>
      <c r="F223" s="26">
        <f>'[1]11.БДДС (ДПН)'!$G$287/1000</f>
        <v>6.4726784000000004</v>
      </c>
      <c r="G223" s="26">
        <f>'[1]11.БДДС (ДПН)'!$N$287/1000</f>
        <v>8.0060000000000002</v>
      </c>
      <c r="H223" s="26">
        <f>'[1]11.БДДС (ДПН)'!$AL$287/1000</f>
        <v>7.9080000000000004</v>
      </c>
      <c r="I223" s="26">
        <f>'[1]11.БДДС (ДПН)'!$AR$287/1000</f>
        <v>7.9770000000000003</v>
      </c>
      <c r="J223" s="93">
        <f t="shared" si="37"/>
        <v>23.891000000000002</v>
      </c>
    </row>
    <row r="224" spans="1:10" s="91" customFormat="1" x14ac:dyDescent="0.25">
      <c r="A224" s="55" t="s">
        <v>126</v>
      </c>
      <c r="B224" s="5" t="s">
        <v>617</v>
      </c>
      <c r="C224" s="63" t="s">
        <v>321</v>
      </c>
      <c r="D224" s="26">
        <v>198</v>
      </c>
      <c r="E224" s="26">
        <v>1420.0135768099999</v>
      </c>
      <c r="F224" s="26">
        <f>'[1]11.БДДС (ДПН)'!$G$278/1000</f>
        <v>4305.1386238899995</v>
      </c>
      <c r="G224" s="26">
        <f>'[1]11.БДДС (ДПН)'!$N$278/1000</f>
        <v>1000</v>
      </c>
      <c r="H224" s="26">
        <f>'[1]11.БДДС (ДПН)'!$AL$278/1000</f>
        <v>1100</v>
      </c>
      <c r="I224" s="26">
        <f>'[1]11.БДДС (ДПН)'!$AR$278/1000</f>
        <v>1000</v>
      </c>
      <c r="J224" s="93">
        <f t="shared" si="37"/>
        <v>3100</v>
      </c>
    </row>
    <row r="225" spans="1:10" s="91" customFormat="1" x14ac:dyDescent="0.25">
      <c r="A225" s="55" t="s">
        <v>178</v>
      </c>
      <c r="B225" s="1" t="s">
        <v>666</v>
      </c>
      <c r="C225" s="63" t="s">
        <v>321</v>
      </c>
      <c r="D225" s="26">
        <v>198</v>
      </c>
      <c r="E225" s="26">
        <f>E224-E227-E226</f>
        <v>840.0135768099999</v>
      </c>
      <c r="F225" s="26">
        <v>202.6</v>
      </c>
      <c r="G225" s="26">
        <f>G224</f>
        <v>1000</v>
      </c>
      <c r="H225" s="26">
        <v>1000</v>
      </c>
      <c r="I225" s="26">
        <f>I224</f>
        <v>1000</v>
      </c>
      <c r="J225" s="93">
        <f t="shared" si="37"/>
        <v>3000</v>
      </c>
    </row>
    <row r="226" spans="1:10" s="91" customFormat="1" x14ac:dyDescent="0.25">
      <c r="A226" s="55" t="s">
        <v>179</v>
      </c>
      <c r="B226" s="1" t="s">
        <v>676</v>
      </c>
      <c r="C226" s="63" t="s">
        <v>321</v>
      </c>
      <c r="D226" s="26">
        <v>0</v>
      </c>
      <c r="E226" s="26">
        <v>400</v>
      </c>
      <c r="F226" s="26">
        <v>801.63899601000003</v>
      </c>
      <c r="G226" s="25">
        <v>0</v>
      </c>
      <c r="H226" s="25">
        <v>0</v>
      </c>
      <c r="I226" s="25">
        <v>0</v>
      </c>
      <c r="J226" s="93">
        <f t="shared" si="37"/>
        <v>0</v>
      </c>
    </row>
    <row r="227" spans="1:10" s="91" customFormat="1" x14ac:dyDescent="0.25">
      <c r="A227" s="55" t="s">
        <v>214</v>
      </c>
      <c r="B227" s="1" t="s">
        <v>52</v>
      </c>
      <c r="C227" s="63" t="s">
        <v>321</v>
      </c>
      <c r="D227" s="26">
        <v>0</v>
      </c>
      <c r="E227" s="26">
        <v>180</v>
      </c>
      <c r="F227" s="26">
        <v>3300.9</v>
      </c>
      <c r="G227" s="25">
        <v>0</v>
      </c>
      <c r="H227" s="26">
        <v>100</v>
      </c>
      <c r="I227" s="25">
        <v>0</v>
      </c>
      <c r="J227" s="93">
        <f t="shared" si="37"/>
        <v>100</v>
      </c>
    </row>
    <row r="228" spans="1:10" s="91" customFormat="1" x14ac:dyDescent="0.25">
      <c r="A228" s="55" t="s">
        <v>127</v>
      </c>
      <c r="B228" s="5" t="s">
        <v>494</v>
      </c>
      <c r="C228" s="63" t="s">
        <v>321</v>
      </c>
      <c r="D228" s="26">
        <v>3258.12530634</v>
      </c>
      <c r="E228" s="26">
        <v>1104.98161583</v>
      </c>
      <c r="F228" s="26">
        <f>'[1]11.БДДС (ДПН)'!$G$277/1000</f>
        <v>2917.56696741</v>
      </c>
      <c r="G228" s="26">
        <f>'[1]11.БДДС (ДПН)'!$N$277/1000</f>
        <v>815.43648725999992</v>
      </c>
      <c r="H228" s="26">
        <f>'[1]11.БДДС (ДПН)'!$AL$277/1000</f>
        <v>601</v>
      </c>
      <c r="I228" s="26">
        <f>'[1]11.БДДС (ДПН)'!$AR$277/1000</f>
        <v>0</v>
      </c>
      <c r="J228" s="93">
        <f t="shared" si="37"/>
        <v>1416.4364872599999</v>
      </c>
    </row>
    <row r="229" spans="1:10" s="91" customFormat="1" ht="16.5" customHeight="1" x14ac:dyDescent="0.25">
      <c r="A229" s="55" t="s">
        <v>128</v>
      </c>
      <c r="B229" s="5" t="s">
        <v>618</v>
      </c>
      <c r="C229" s="63" t="s">
        <v>321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4">
        <v>0</v>
      </c>
    </row>
    <row r="230" spans="1:10" s="91" customFormat="1" x14ac:dyDescent="0.25">
      <c r="A230" s="55" t="s">
        <v>232</v>
      </c>
      <c r="B230" s="1" t="s">
        <v>238</v>
      </c>
      <c r="C230" s="63" t="s">
        <v>321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4">
        <v>0</v>
      </c>
    </row>
    <row r="231" spans="1:10" s="91" customFormat="1" x14ac:dyDescent="0.25">
      <c r="A231" s="55" t="s">
        <v>233</v>
      </c>
      <c r="B231" s="1" t="s">
        <v>667</v>
      </c>
      <c r="C231" s="63" t="s">
        <v>321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4">
        <v>0</v>
      </c>
    </row>
    <row r="232" spans="1:10" s="91" customFormat="1" x14ac:dyDescent="0.25">
      <c r="A232" s="55" t="s">
        <v>234</v>
      </c>
      <c r="B232" s="5" t="s">
        <v>212</v>
      </c>
      <c r="C232" s="63" t="s">
        <v>321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4">
        <v>0</v>
      </c>
    </row>
    <row r="233" spans="1:10" s="91" customFormat="1" x14ac:dyDescent="0.25">
      <c r="A233" s="55" t="s">
        <v>235</v>
      </c>
      <c r="B233" s="5" t="s">
        <v>213</v>
      </c>
      <c r="C233" s="63" t="s">
        <v>321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4">
        <v>0</v>
      </c>
    </row>
    <row r="234" spans="1:10" s="91" customFormat="1" x14ac:dyDescent="0.25">
      <c r="A234" s="55" t="s">
        <v>236</v>
      </c>
      <c r="B234" s="5" t="s">
        <v>668</v>
      </c>
      <c r="C234" s="63" t="s">
        <v>321</v>
      </c>
      <c r="D234" s="26">
        <v>0</v>
      </c>
      <c r="E234" s="26">
        <f>E222-E223-E224-E228</f>
        <v>0</v>
      </c>
      <c r="F234" s="26">
        <f>F222-F223-F224-F228</f>
        <v>0</v>
      </c>
      <c r="G234" s="26">
        <f>G222-G223-G224-G228</f>
        <v>49.999999999999773</v>
      </c>
      <c r="H234" s="26">
        <f>H222-H223-H224-H228</f>
        <v>63</v>
      </c>
      <c r="I234" s="26">
        <f>I222-I223-I224-I228</f>
        <v>100</v>
      </c>
      <c r="J234" s="93">
        <f t="shared" ref="J234:J241" si="38">G234+H234+I234</f>
        <v>212.99999999999977</v>
      </c>
    </row>
    <row r="235" spans="1:10" s="91" customFormat="1" x14ac:dyDescent="0.25">
      <c r="A235" s="55" t="s">
        <v>129</v>
      </c>
      <c r="B235" s="16" t="s">
        <v>619</v>
      </c>
      <c r="C235" s="63" t="s">
        <v>321</v>
      </c>
      <c r="D235" s="26">
        <v>200</v>
      </c>
      <c r="E235" s="26">
        <v>1030.01357682</v>
      </c>
      <c r="F235" s="26">
        <f>'[1]11.БДДС (ДПН)'!$G$295/1000</f>
        <v>4260.1129832900006</v>
      </c>
      <c r="G235" s="26">
        <f>'[1]11.БДДС (ДПН)'!$N$295/1000</f>
        <v>1632.9350734085008</v>
      </c>
      <c r="H235" s="26">
        <f>'[1]11.БДДС (ДПН)'!$AL$295/1000</f>
        <v>2133.8128957504773</v>
      </c>
      <c r="I235" s="26">
        <f>'[1]11.БДДС (ДПН)'!$AR$295/1000</f>
        <v>2059.9120651548315</v>
      </c>
      <c r="J235" s="93">
        <f t="shared" si="38"/>
        <v>5826.6600343138089</v>
      </c>
    </row>
    <row r="236" spans="1:10" s="91" customFormat="1" x14ac:dyDescent="0.25">
      <c r="A236" s="55" t="s">
        <v>130</v>
      </c>
      <c r="B236" s="5" t="s">
        <v>680</v>
      </c>
      <c r="C236" s="63" t="s">
        <v>321</v>
      </c>
      <c r="D236" s="26">
        <v>200</v>
      </c>
      <c r="E236" s="26">
        <v>1020.01357682</v>
      </c>
      <c r="F236" s="26">
        <f>'[1]11.БДДС (ДПН)'!$G$297/1000+'[1]11.БДДС (ДПН)'!$G$298/1000</f>
        <v>4035.1386233000003</v>
      </c>
      <c r="G236" s="26">
        <f>'[1]11.БДДС (ДПН)'!$N$297/1000+'[1]11.БДДС (ДПН)'!$N$298/1000</f>
        <v>1381</v>
      </c>
      <c r="H236" s="26">
        <f>'[1]11.БДДС (ДПН)'!$AL$297/1000+'[1]11.БДДС (ДПН)'!$AL$298/1000</f>
        <v>1389</v>
      </c>
      <c r="I236" s="26">
        <f>'[1]11.БДДС (ДПН)'!$AR$297/1000+'[1]11.БДДС (ДПН)'!$AR$298/1000</f>
        <v>1000</v>
      </c>
      <c r="J236" s="93">
        <f t="shared" si="38"/>
        <v>3770</v>
      </c>
    </row>
    <row r="237" spans="1:10" s="91" customFormat="1" x14ac:dyDescent="0.25">
      <c r="A237" s="55" t="s">
        <v>683</v>
      </c>
      <c r="B237" s="1" t="s">
        <v>666</v>
      </c>
      <c r="C237" s="63" t="s">
        <v>321</v>
      </c>
      <c r="D237" s="26">
        <v>200</v>
      </c>
      <c r="E237" s="26">
        <f>E236-E239</f>
        <v>840.01357682000003</v>
      </c>
      <c r="F237" s="26">
        <v>0</v>
      </c>
      <c r="G237" s="26">
        <v>1203</v>
      </c>
      <c r="H237" s="26">
        <v>1000</v>
      </c>
      <c r="I237" s="26">
        <f>I236</f>
        <v>1000</v>
      </c>
      <c r="J237" s="93">
        <f t="shared" si="38"/>
        <v>3203</v>
      </c>
    </row>
    <row r="238" spans="1:10" s="91" customFormat="1" x14ac:dyDescent="0.25">
      <c r="A238" s="55" t="s">
        <v>684</v>
      </c>
      <c r="B238" s="1" t="s">
        <v>676</v>
      </c>
      <c r="C238" s="63" t="s">
        <v>321</v>
      </c>
      <c r="D238" s="21">
        <v>0</v>
      </c>
      <c r="E238" s="25">
        <v>0</v>
      </c>
      <c r="F238" s="25">
        <f>F236-F239</f>
        <v>734.2386233000002</v>
      </c>
      <c r="G238" s="25">
        <v>178</v>
      </c>
      <c r="H238" s="25">
        <v>289</v>
      </c>
      <c r="I238" s="25">
        <v>0</v>
      </c>
      <c r="J238" s="93">
        <f t="shared" si="38"/>
        <v>467</v>
      </c>
    </row>
    <row r="239" spans="1:10" s="91" customFormat="1" x14ac:dyDescent="0.25">
      <c r="A239" s="55" t="s">
        <v>685</v>
      </c>
      <c r="B239" s="1" t="s">
        <v>52</v>
      </c>
      <c r="C239" s="63" t="s">
        <v>321</v>
      </c>
      <c r="D239" s="26">
        <v>0</v>
      </c>
      <c r="E239" s="26">
        <f>E227</f>
        <v>180</v>
      </c>
      <c r="F239" s="26">
        <f>F227</f>
        <v>3300.9</v>
      </c>
      <c r="G239" s="25">
        <v>0</v>
      </c>
      <c r="H239" s="26">
        <v>100</v>
      </c>
      <c r="I239" s="25">
        <v>0</v>
      </c>
      <c r="J239" s="93">
        <f t="shared" si="38"/>
        <v>100</v>
      </c>
    </row>
    <row r="240" spans="1:10" s="91" customFormat="1" x14ac:dyDescent="0.25">
      <c r="A240" s="55" t="s">
        <v>131</v>
      </c>
      <c r="B240" s="5" t="s">
        <v>7</v>
      </c>
      <c r="C240" s="63" t="s">
        <v>321</v>
      </c>
      <c r="D240" s="26">
        <v>0</v>
      </c>
      <c r="E240" s="26">
        <v>0</v>
      </c>
      <c r="F240" s="26">
        <f>'[1]11.БДДС (ДПН)'!$G$296/1000</f>
        <v>202.67399999</v>
      </c>
      <c r="G240" s="26">
        <f>'[1]11.БДДС (ДПН)'!$N$296/1000</f>
        <v>134.2354349385005</v>
      </c>
      <c r="H240" s="26">
        <f>'[1]11.БДДС (ДПН)'!$AL$296/1000</f>
        <v>537.7128957504774</v>
      </c>
      <c r="I240" s="26">
        <f>'[1]11.БДДС (ДПН)'!$AR$296/1000</f>
        <v>332.43036462483138</v>
      </c>
      <c r="J240" s="93">
        <f t="shared" si="38"/>
        <v>1004.3786953138092</v>
      </c>
    </row>
    <row r="241" spans="1:10" s="91" customFormat="1" x14ac:dyDescent="0.25">
      <c r="A241" s="55" t="s">
        <v>237</v>
      </c>
      <c r="B241" s="5" t="s">
        <v>669</v>
      </c>
      <c r="C241" s="63" t="s">
        <v>321</v>
      </c>
      <c r="D241" s="78">
        <v>0</v>
      </c>
      <c r="E241" s="78">
        <f>E235-E236-E240</f>
        <v>10</v>
      </c>
      <c r="F241" s="78">
        <f>F235-F236-F240</f>
        <v>22.300360000000268</v>
      </c>
      <c r="G241" s="78">
        <f>G235-G236-G240</f>
        <v>117.69963847000028</v>
      </c>
      <c r="H241" s="78">
        <f>H235-H236-H240</f>
        <v>207.09999999999991</v>
      </c>
      <c r="I241" s="78">
        <f>I235-I236-I240</f>
        <v>727.48170053000013</v>
      </c>
      <c r="J241" s="93">
        <f t="shared" si="38"/>
        <v>1052.2813390000003</v>
      </c>
    </row>
    <row r="242" spans="1:10" s="91" customFormat="1" ht="31.5" x14ac:dyDescent="0.25">
      <c r="A242" s="55" t="s">
        <v>132</v>
      </c>
      <c r="B242" s="16" t="s">
        <v>655</v>
      </c>
      <c r="C242" s="63" t="s">
        <v>321</v>
      </c>
      <c r="D242" s="26">
        <v>1248.7085798996004</v>
      </c>
      <c r="E242" s="26">
        <f t="shared" ref="E242:J242" si="39">E167-E185</f>
        <v>2165.3356090979978</v>
      </c>
      <c r="F242" s="26">
        <f t="shared" si="39"/>
        <v>2330.2664832870005</v>
      </c>
      <c r="G242" s="26">
        <f t="shared" si="39"/>
        <v>2289.4646669506437</v>
      </c>
      <c r="H242" s="26">
        <f t="shared" si="39"/>
        <v>2004.5843770762849</v>
      </c>
      <c r="I242" s="26">
        <f t="shared" si="39"/>
        <v>2646.0074458273393</v>
      </c>
      <c r="J242" s="43">
        <f t="shared" si="39"/>
        <v>6940.0564898542725</v>
      </c>
    </row>
    <row r="243" spans="1:10" s="91" customFormat="1" ht="31.5" x14ac:dyDescent="0.25">
      <c r="A243" s="55" t="s">
        <v>133</v>
      </c>
      <c r="B243" s="16" t="s">
        <v>670</v>
      </c>
      <c r="C243" s="63" t="s">
        <v>321</v>
      </c>
      <c r="D243" s="26">
        <v>-5610.3756373091901</v>
      </c>
      <c r="E243" s="26">
        <f t="shared" ref="E243:J243" si="40">E203-E210</f>
        <v>-3757.5804763159999</v>
      </c>
      <c r="F243" s="26">
        <f t="shared" si="40"/>
        <v>-5493.5057236600005</v>
      </c>
      <c r="G243" s="26">
        <f t="shared" si="40"/>
        <v>-2523.9678902156115</v>
      </c>
      <c r="H243" s="26">
        <f t="shared" si="40"/>
        <v>-1622.9347469213669</v>
      </c>
      <c r="I243" s="26">
        <f t="shared" si="40"/>
        <v>-1418.695499745834</v>
      </c>
      <c r="J243" s="43">
        <f t="shared" si="40"/>
        <v>-5565.5981368828125</v>
      </c>
    </row>
    <row r="244" spans="1:10" s="91" customFormat="1" x14ac:dyDescent="0.25">
      <c r="A244" s="55" t="s">
        <v>239</v>
      </c>
      <c r="B244" s="5" t="s">
        <v>671</v>
      </c>
      <c r="C244" s="63" t="s">
        <v>321</v>
      </c>
      <c r="D244" s="26">
        <v>-5610.3756373091901</v>
      </c>
      <c r="E244" s="26">
        <f t="shared" ref="E244:J244" si="41">E243</f>
        <v>-3757.5804763159999</v>
      </c>
      <c r="F244" s="26">
        <f t="shared" si="41"/>
        <v>-5493.5057236600005</v>
      </c>
      <c r="G244" s="26">
        <f t="shared" si="41"/>
        <v>-2523.9678902156115</v>
      </c>
      <c r="H244" s="26">
        <f t="shared" si="41"/>
        <v>-1622.9347469213669</v>
      </c>
      <c r="I244" s="26">
        <f t="shared" si="41"/>
        <v>-1418.695499745834</v>
      </c>
      <c r="J244" s="43">
        <f t="shared" si="41"/>
        <v>-5565.5981368828125</v>
      </c>
    </row>
    <row r="245" spans="1:10" s="91" customFormat="1" x14ac:dyDescent="0.25">
      <c r="A245" s="55" t="s">
        <v>240</v>
      </c>
      <c r="B245" s="5" t="s">
        <v>41</v>
      </c>
      <c r="C245" s="63" t="s">
        <v>321</v>
      </c>
      <c r="D245" s="21" t="s">
        <v>84</v>
      </c>
      <c r="E245" s="25" t="s">
        <v>84</v>
      </c>
      <c r="F245" s="25" t="s">
        <v>84</v>
      </c>
      <c r="G245" s="25" t="s">
        <v>84</v>
      </c>
      <c r="H245" s="25" t="s">
        <v>84</v>
      </c>
      <c r="I245" s="25" t="s">
        <v>84</v>
      </c>
      <c r="J245" s="93" t="s">
        <v>84</v>
      </c>
    </row>
    <row r="246" spans="1:10" s="91" customFormat="1" ht="31.5" x14ac:dyDescent="0.25">
      <c r="A246" s="55" t="s">
        <v>134</v>
      </c>
      <c r="B246" s="16" t="s">
        <v>672</v>
      </c>
      <c r="C246" s="63" t="s">
        <v>321</v>
      </c>
      <c r="D246" s="26">
        <v>3308.2324310000004</v>
      </c>
      <c r="E246" s="26">
        <f t="shared" ref="E246:J246" si="42">E222-E235</f>
        <v>1502.5498672199999</v>
      </c>
      <c r="F246" s="26">
        <f t="shared" si="42"/>
        <v>2969.0652864099984</v>
      </c>
      <c r="G246" s="26">
        <f t="shared" si="42"/>
        <v>240.507413851499</v>
      </c>
      <c r="H246" s="26">
        <f t="shared" si="42"/>
        <v>-361.90489575047741</v>
      </c>
      <c r="I246" s="26">
        <f t="shared" si="42"/>
        <v>-951.93506515483136</v>
      </c>
      <c r="J246" s="43">
        <f t="shared" si="42"/>
        <v>-1073.3325470538093</v>
      </c>
    </row>
    <row r="247" spans="1:10" s="91" customFormat="1" x14ac:dyDescent="0.25">
      <c r="A247" s="55" t="s">
        <v>401</v>
      </c>
      <c r="B247" s="5" t="s">
        <v>439</v>
      </c>
      <c r="C247" s="63" t="s">
        <v>321</v>
      </c>
      <c r="D247" s="26">
        <v>-2</v>
      </c>
      <c r="E247" s="26">
        <f t="shared" ref="E247:J247" si="43">E224-E236</f>
        <v>399.99999998999988</v>
      </c>
      <c r="F247" s="26">
        <f t="shared" si="43"/>
        <v>270.00000058999922</v>
      </c>
      <c r="G247" s="26">
        <f t="shared" si="43"/>
        <v>-381</v>
      </c>
      <c r="H247" s="26">
        <f t="shared" si="43"/>
        <v>-289</v>
      </c>
      <c r="I247" s="26">
        <f t="shared" si="43"/>
        <v>0</v>
      </c>
      <c r="J247" s="43">
        <f t="shared" si="43"/>
        <v>-670</v>
      </c>
    </row>
    <row r="248" spans="1:10" s="91" customFormat="1" x14ac:dyDescent="0.25">
      <c r="A248" s="55" t="s">
        <v>402</v>
      </c>
      <c r="B248" s="5" t="s">
        <v>400</v>
      </c>
      <c r="C248" s="63" t="s">
        <v>321</v>
      </c>
      <c r="D248" s="26">
        <v>3310.2324310000004</v>
      </c>
      <c r="E248" s="26">
        <f t="shared" ref="E248:J248" si="44">E246-E247</f>
        <v>1102.54986723</v>
      </c>
      <c r="F248" s="26">
        <f t="shared" si="44"/>
        <v>2699.0652858199992</v>
      </c>
      <c r="G248" s="26">
        <f t="shared" si="44"/>
        <v>621.507413851499</v>
      </c>
      <c r="H248" s="26">
        <f t="shared" si="44"/>
        <v>-72.904895750477408</v>
      </c>
      <c r="I248" s="26">
        <f t="shared" si="44"/>
        <v>-951.93506515483136</v>
      </c>
      <c r="J248" s="43">
        <f t="shared" si="44"/>
        <v>-403.33254705380932</v>
      </c>
    </row>
    <row r="249" spans="1:10" s="91" customFormat="1" x14ac:dyDescent="0.25">
      <c r="A249" s="55" t="s">
        <v>135</v>
      </c>
      <c r="B249" s="16" t="s">
        <v>59</v>
      </c>
      <c r="C249" s="63" t="s">
        <v>321</v>
      </c>
      <c r="D249" s="21" t="s">
        <v>84</v>
      </c>
      <c r="E249" s="25" t="s">
        <v>84</v>
      </c>
      <c r="F249" s="25" t="s">
        <v>84</v>
      </c>
      <c r="G249" s="25" t="s">
        <v>84</v>
      </c>
      <c r="H249" s="25" t="s">
        <v>84</v>
      </c>
      <c r="I249" s="25" t="s">
        <v>84</v>
      </c>
      <c r="J249" s="93" t="s">
        <v>84</v>
      </c>
    </row>
    <row r="250" spans="1:10" s="91" customFormat="1" ht="17.25" customHeight="1" x14ac:dyDescent="0.25">
      <c r="A250" s="55" t="s">
        <v>136</v>
      </c>
      <c r="B250" s="16" t="s">
        <v>656</v>
      </c>
      <c r="C250" s="63" t="s">
        <v>321</v>
      </c>
      <c r="D250" s="26">
        <v>-1053.4346264095893</v>
      </c>
      <c r="E250" s="26">
        <f t="shared" ref="E250:J250" si="45">E242+E243+E246</f>
        <v>-89.694999998002231</v>
      </c>
      <c r="F250" s="26">
        <f t="shared" si="45"/>
        <v>-194.17395396300162</v>
      </c>
      <c r="G250" s="26">
        <f t="shared" si="45"/>
        <v>6.0041905865311946</v>
      </c>
      <c r="H250" s="26">
        <f t="shared" si="45"/>
        <v>19.744734404440578</v>
      </c>
      <c r="I250" s="26">
        <f t="shared" si="45"/>
        <v>275.37688092667395</v>
      </c>
      <c r="J250" s="43">
        <f t="shared" si="45"/>
        <v>301.12580591765072</v>
      </c>
    </row>
    <row r="251" spans="1:10" s="91" customFormat="1" x14ac:dyDescent="0.25">
      <c r="A251" s="55" t="s">
        <v>137</v>
      </c>
      <c r="B251" s="16" t="s">
        <v>2</v>
      </c>
      <c r="C251" s="63" t="s">
        <v>321</v>
      </c>
      <c r="D251" s="26">
        <v>1644.7199757780681</v>
      </c>
      <c r="E251" s="26">
        <f>D252</f>
        <v>591.28534936847882</v>
      </c>
      <c r="F251" s="26">
        <f>E252</f>
        <v>501.59034937047659</v>
      </c>
      <c r="G251" s="26">
        <f>F252</f>
        <v>307.41639540747497</v>
      </c>
      <c r="H251" s="26">
        <f>G252</f>
        <v>313.42058599400616</v>
      </c>
      <c r="I251" s="26">
        <f>H252</f>
        <v>333.16532039844674</v>
      </c>
      <c r="J251" s="43">
        <f>G251</f>
        <v>307.41639540747497</v>
      </c>
    </row>
    <row r="252" spans="1:10" s="91" customFormat="1" ht="16.5" thickBot="1" x14ac:dyDescent="0.3">
      <c r="A252" s="56" t="s">
        <v>138</v>
      </c>
      <c r="B252" s="17" t="s">
        <v>3</v>
      </c>
      <c r="C252" s="77" t="s">
        <v>321</v>
      </c>
      <c r="D252" s="80">
        <v>591.28534936847882</v>
      </c>
      <c r="E252" s="80">
        <f>E251+E250</f>
        <v>501.59034937047659</v>
      </c>
      <c r="F252" s="80">
        <f>F251+F250</f>
        <v>307.41639540747497</v>
      </c>
      <c r="G252" s="80">
        <f>G251+G250</f>
        <v>313.42058599400616</v>
      </c>
      <c r="H252" s="80">
        <f>H251+H250</f>
        <v>333.16532039844674</v>
      </c>
      <c r="I252" s="80">
        <f>I251+I250</f>
        <v>608.54220132512069</v>
      </c>
      <c r="J252" s="89">
        <f>I252</f>
        <v>608.54220132512069</v>
      </c>
    </row>
    <row r="253" spans="1:10" s="91" customFormat="1" x14ac:dyDescent="0.25">
      <c r="A253" s="54" t="s">
        <v>141</v>
      </c>
      <c r="B253" s="15" t="s">
        <v>440</v>
      </c>
      <c r="C253" s="76"/>
      <c r="D253" s="81">
        <v>0</v>
      </c>
      <c r="E253" s="81"/>
      <c r="F253" s="81"/>
      <c r="G253" s="81"/>
      <c r="H253" s="81"/>
      <c r="I253" s="81"/>
      <c r="J253" s="100"/>
    </row>
    <row r="254" spans="1:10" s="91" customFormat="1" x14ac:dyDescent="0.25">
      <c r="A254" s="55" t="s">
        <v>142</v>
      </c>
      <c r="B254" s="5" t="s">
        <v>620</v>
      </c>
      <c r="C254" s="63" t="s">
        <v>321</v>
      </c>
      <c r="D254" s="26">
        <v>1299.4435800000001</v>
      </c>
      <c r="E254" s="26">
        <v>1180.9010000000001</v>
      </c>
      <c r="F254" s="26">
        <f>'[1]12.Прогнозный баланс'!$G$34/1000</f>
        <v>1030.0540000000019</v>
      </c>
      <c r="G254" s="26">
        <f>'[1]12.Прогнозный баланс'!$H$34/1000</f>
        <v>1475.7995542413664</v>
      </c>
      <c r="H254" s="26">
        <f>'[1]12.Прогнозный баланс'!$O$34/1000</f>
        <v>1234.0026629331153</v>
      </c>
      <c r="I254" s="26">
        <f>'[1]12.Прогнозный баланс'!$P$34/1000</f>
        <v>1125.3725220611132</v>
      </c>
      <c r="J254" s="93">
        <f>I254</f>
        <v>1125.3725220611132</v>
      </c>
    </row>
    <row r="255" spans="1:10" s="91" customFormat="1" ht="18.75" customHeight="1" x14ac:dyDescent="0.25">
      <c r="A255" s="55" t="s">
        <v>241</v>
      </c>
      <c r="B255" s="1" t="s">
        <v>621</v>
      </c>
      <c r="C255" s="63" t="s">
        <v>321</v>
      </c>
      <c r="D255" s="21" t="s">
        <v>84</v>
      </c>
      <c r="E255" s="25" t="s">
        <v>84</v>
      </c>
      <c r="F255" s="25" t="s">
        <v>84</v>
      </c>
      <c r="G255" s="25" t="s">
        <v>84</v>
      </c>
      <c r="H255" s="25" t="s">
        <v>84</v>
      </c>
      <c r="I255" s="25" t="s">
        <v>84</v>
      </c>
      <c r="J255" s="93" t="s">
        <v>84</v>
      </c>
    </row>
    <row r="256" spans="1:10" s="91" customFormat="1" ht="15.75" hidden="1" customHeight="1" x14ac:dyDescent="0.25">
      <c r="A256" s="55" t="s">
        <v>242</v>
      </c>
      <c r="B256" s="6" t="s">
        <v>53</v>
      </c>
      <c r="C256" s="63" t="s">
        <v>321</v>
      </c>
      <c r="D256" s="21" t="s">
        <v>84</v>
      </c>
      <c r="E256" s="25" t="s">
        <v>84</v>
      </c>
      <c r="F256" s="25" t="s">
        <v>84</v>
      </c>
      <c r="G256" s="25" t="s">
        <v>84</v>
      </c>
      <c r="H256" s="25" t="s">
        <v>84</v>
      </c>
      <c r="I256" s="25" t="s">
        <v>84</v>
      </c>
      <c r="J256" s="93" t="s">
        <v>84</v>
      </c>
    </row>
    <row r="257" spans="1:10" s="91" customFormat="1" ht="31.5" x14ac:dyDescent="0.25">
      <c r="A257" s="55" t="s">
        <v>467</v>
      </c>
      <c r="B257" s="6" t="s">
        <v>478</v>
      </c>
      <c r="C257" s="63" t="s">
        <v>321</v>
      </c>
      <c r="D257" s="21" t="s">
        <v>84</v>
      </c>
      <c r="E257" s="25" t="s">
        <v>84</v>
      </c>
      <c r="F257" s="25" t="s">
        <v>84</v>
      </c>
      <c r="G257" s="25" t="s">
        <v>84</v>
      </c>
      <c r="H257" s="25" t="s">
        <v>84</v>
      </c>
      <c r="I257" s="25" t="s">
        <v>84</v>
      </c>
      <c r="J257" s="93" t="s">
        <v>84</v>
      </c>
    </row>
    <row r="258" spans="1:10" s="91" customFormat="1" ht="15.75" hidden="1" customHeight="1" x14ac:dyDescent="0.25">
      <c r="A258" s="55" t="s">
        <v>468</v>
      </c>
      <c r="B258" s="9" t="s">
        <v>53</v>
      </c>
      <c r="C258" s="63" t="s">
        <v>321</v>
      </c>
      <c r="D258" s="21" t="s">
        <v>84</v>
      </c>
      <c r="E258" s="25" t="s">
        <v>84</v>
      </c>
      <c r="F258" s="25" t="s">
        <v>84</v>
      </c>
      <c r="G258" s="25" t="s">
        <v>84</v>
      </c>
      <c r="H258" s="25" t="s">
        <v>84</v>
      </c>
      <c r="I258" s="25" t="s">
        <v>84</v>
      </c>
      <c r="J258" s="93" t="s">
        <v>84</v>
      </c>
    </row>
    <row r="259" spans="1:10" s="91" customFormat="1" ht="31.5" x14ac:dyDescent="0.25">
      <c r="A259" s="55" t="s">
        <v>469</v>
      </c>
      <c r="B259" s="6" t="s">
        <v>475</v>
      </c>
      <c r="C259" s="63" t="s">
        <v>321</v>
      </c>
      <c r="D259" s="21" t="s">
        <v>84</v>
      </c>
      <c r="E259" s="25" t="s">
        <v>84</v>
      </c>
      <c r="F259" s="25" t="s">
        <v>84</v>
      </c>
      <c r="G259" s="25" t="s">
        <v>84</v>
      </c>
      <c r="H259" s="25" t="s">
        <v>84</v>
      </c>
      <c r="I259" s="25" t="s">
        <v>84</v>
      </c>
      <c r="J259" s="93" t="s">
        <v>84</v>
      </c>
    </row>
    <row r="260" spans="1:10" s="91" customFormat="1" ht="15.75" hidden="1" customHeight="1" x14ac:dyDescent="0.25">
      <c r="A260" s="55" t="s">
        <v>470</v>
      </c>
      <c r="B260" s="9" t="s">
        <v>53</v>
      </c>
      <c r="C260" s="63" t="s">
        <v>321</v>
      </c>
      <c r="D260" s="21" t="s">
        <v>84</v>
      </c>
      <c r="E260" s="25" t="s">
        <v>84</v>
      </c>
      <c r="F260" s="25" t="s">
        <v>84</v>
      </c>
      <c r="G260" s="25" t="s">
        <v>84</v>
      </c>
      <c r="H260" s="25" t="s">
        <v>84</v>
      </c>
      <c r="I260" s="25" t="s">
        <v>84</v>
      </c>
      <c r="J260" s="93" t="s">
        <v>84</v>
      </c>
    </row>
    <row r="261" spans="1:10" s="91" customFormat="1" ht="31.5" x14ac:dyDescent="0.25">
      <c r="A261" s="55" t="s">
        <v>577</v>
      </c>
      <c r="B261" s="6" t="s">
        <v>460</v>
      </c>
      <c r="C261" s="63" t="s">
        <v>321</v>
      </c>
      <c r="D261" s="21" t="s">
        <v>84</v>
      </c>
      <c r="E261" s="25" t="s">
        <v>84</v>
      </c>
      <c r="F261" s="25" t="s">
        <v>84</v>
      </c>
      <c r="G261" s="25" t="s">
        <v>84</v>
      </c>
      <c r="H261" s="25" t="s">
        <v>84</v>
      </c>
      <c r="I261" s="25" t="s">
        <v>84</v>
      </c>
      <c r="J261" s="93" t="s">
        <v>84</v>
      </c>
    </row>
    <row r="262" spans="1:10" s="91" customFormat="1" ht="15.75" hidden="1" customHeight="1" x14ac:dyDescent="0.25">
      <c r="A262" s="55" t="s">
        <v>578</v>
      </c>
      <c r="B262" s="9" t="s">
        <v>53</v>
      </c>
      <c r="C262" s="63" t="s">
        <v>321</v>
      </c>
      <c r="D262" s="21" t="s">
        <v>84</v>
      </c>
      <c r="E262" s="25" t="s">
        <v>84</v>
      </c>
      <c r="F262" s="25" t="s">
        <v>84</v>
      </c>
      <c r="G262" s="25" t="s">
        <v>84</v>
      </c>
      <c r="H262" s="25" t="s">
        <v>84</v>
      </c>
      <c r="I262" s="25" t="s">
        <v>84</v>
      </c>
      <c r="J262" s="93" t="s">
        <v>84</v>
      </c>
    </row>
    <row r="263" spans="1:10" s="91" customFormat="1" x14ac:dyDescent="0.25">
      <c r="A263" s="55" t="s">
        <v>243</v>
      </c>
      <c r="B263" s="1" t="s">
        <v>646</v>
      </c>
      <c r="C263" s="63" t="s">
        <v>321</v>
      </c>
      <c r="D263" s="21" t="s">
        <v>84</v>
      </c>
      <c r="E263" s="25" t="s">
        <v>84</v>
      </c>
      <c r="F263" s="25" t="s">
        <v>84</v>
      </c>
      <c r="G263" s="25" t="s">
        <v>84</v>
      </c>
      <c r="H263" s="25" t="s">
        <v>84</v>
      </c>
      <c r="I263" s="25" t="s">
        <v>84</v>
      </c>
      <c r="J263" s="93" t="s">
        <v>84</v>
      </c>
    </row>
    <row r="264" spans="1:10" s="91" customFormat="1" ht="15.75" hidden="1" customHeight="1" x14ac:dyDescent="0.25">
      <c r="A264" s="55" t="s">
        <v>244</v>
      </c>
      <c r="B264" s="6" t="s">
        <v>53</v>
      </c>
      <c r="C264" s="63" t="s">
        <v>321</v>
      </c>
      <c r="D264" s="21" t="s">
        <v>84</v>
      </c>
      <c r="E264" s="25" t="s">
        <v>84</v>
      </c>
      <c r="F264" s="25" t="s">
        <v>84</v>
      </c>
      <c r="G264" s="25" t="s">
        <v>84</v>
      </c>
      <c r="H264" s="25" t="s">
        <v>84</v>
      </c>
      <c r="I264" s="25" t="s">
        <v>84</v>
      </c>
      <c r="J264" s="93" t="str">
        <f>F264</f>
        <v>-</v>
      </c>
    </row>
    <row r="265" spans="1:10" s="91" customFormat="1" x14ac:dyDescent="0.25">
      <c r="A265" s="55" t="s">
        <v>350</v>
      </c>
      <c r="B265" s="4" t="s">
        <v>318</v>
      </c>
      <c r="C265" s="63" t="s">
        <v>321</v>
      </c>
      <c r="D265" s="26">
        <v>153.06258</v>
      </c>
      <c r="E265" s="26">
        <v>250.369</v>
      </c>
      <c r="F265" s="26">
        <f>'[1]12.Прогнозный баланс'!$G$55/1000</f>
        <v>168.27416022768801</v>
      </c>
      <c r="G265" s="26">
        <f>'[1]12.Прогнозный баланс'!$H$55/1000</f>
        <v>180.32218685443326</v>
      </c>
      <c r="H265" s="26">
        <f>'[1]12.Прогнозный баланс'!$O$55/1000</f>
        <v>180.1942993625151</v>
      </c>
      <c r="I265" s="26">
        <f>'[1]12.Прогнозный баланс'!$P$55/1000</f>
        <v>180.19429936251325</v>
      </c>
      <c r="J265" s="93">
        <f>I265</f>
        <v>180.19429936251325</v>
      </c>
    </row>
    <row r="266" spans="1:10" s="91" customFormat="1" ht="15.75" hidden="1" customHeight="1" x14ac:dyDescent="0.25">
      <c r="A266" s="55" t="s">
        <v>351</v>
      </c>
      <c r="B266" s="6" t="s">
        <v>53</v>
      </c>
      <c r="C266" s="63" t="s">
        <v>321</v>
      </c>
      <c r="D266" s="21" t="s">
        <v>84</v>
      </c>
      <c r="E266" s="25" t="s">
        <v>84</v>
      </c>
      <c r="F266" s="25" t="s">
        <v>84</v>
      </c>
      <c r="G266" s="25" t="s">
        <v>84</v>
      </c>
      <c r="H266" s="25" t="s">
        <v>84</v>
      </c>
      <c r="I266" s="25" t="s">
        <v>84</v>
      </c>
      <c r="J266" s="93" t="str">
        <f>F266</f>
        <v>-</v>
      </c>
    </row>
    <row r="267" spans="1:10" s="91" customFormat="1" x14ac:dyDescent="0.25">
      <c r="A267" s="55" t="s">
        <v>352</v>
      </c>
      <c r="B267" s="4" t="s">
        <v>640</v>
      </c>
      <c r="C267" s="63" t="s">
        <v>321</v>
      </c>
      <c r="D267" s="21" t="s">
        <v>84</v>
      </c>
      <c r="E267" s="25" t="s">
        <v>84</v>
      </c>
      <c r="F267" s="25" t="s">
        <v>84</v>
      </c>
      <c r="G267" s="25" t="s">
        <v>84</v>
      </c>
      <c r="H267" s="25" t="s">
        <v>84</v>
      </c>
      <c r="I267" s="25" t="s">
        <v>84</v>
      </c>
      <c r="J267" s="93" t="s">
        <v>84</v>
      </c>
    </row>
    <row r="268" spans="1:10" s="91" customFormat="1" ht="15.75" hidden="1" customHeight="1" x14ac:dyDescent="0.25">
      <c r="A268" s="55" t="s">
        <v>353</v>
      </c>
      <c r="B268" s="6" t="s">
        <v>53</v>
      </c>
      <c r="C268" s="63" t="s">
        <v>321</v>
      </c>
      <c r="D268" s="21" t="s">
        <v>84</v>
      </c>
      <c r="E268" s="25" t="s">
        <v>84</v>
      </c>
      <c r="F268" s="25" t="s">
        <v>84</v>
      </c>
      <c r="G268" s="25" t="s">
        <v>84</v>
      </c>
      <c r="H268" s="25" t="s">
        <v>84</v>
      </c>
      <c r="I268" s="25" t="s">
        <v>84</v>
      </c>
      <c r="J268" s="93" t="str">
        <f>F268</f>
        <v>-</v>
      </c>
    </row>
    <row r="269" spans="1:10" s="91" customFormat="1" x14ac:dyDescent="0.25">
      <c r="A269" s="55" t="s">
        <v>354</v>
      </c>
      <c r="B269" s="4" t="s">
        <v>319</v>
      </c>
      <c r="C269" s="63" t="s">
        <v>321</v>
      </c>
      <c r="D269" s="78">
        <v>78.775000000000006</v>
      </c>
      <c r="E269" s="78">
        <v>144.45599999999999</v>
      </c>
      <c r="F269" s="78">
        <f>'[1]12.Прогнозный баланс'!$G$58/1000</f>
        <v>123.74677383000001</v>
      </c>
      <c r="G269" s="78">
        <f>'[1]12.Прогнозный баланс'!$H$58/1000</f>
        <v>565.82416056</v>
      </c>
      <c r="H269" s="78">
        <f>'[1]12.Прогнозный баланс'!$O$58/1000</f>
        <v>492.01547390000007</v>
      </c>
      <c r="I269" s="78">
        <f>'[1]12.Прогнозный баланс'!$P$58/1000</f>
        <v>487.69194420400004</v>
      </c>
      <c r="J269" s="93">
        <f>I269</f>
        <v>487.69194420400004</v>
      </c>
    </row>
    <row r="270" spans="1:10" s="91" customFormat="1" hidden="1" x14ac:dyDescent="0.25">
      <c r="A270" s="55" t="s">
        <v>355</v>
      </c>
      <c r="B270" s="6" t="s">
        <v>53</v>
      </c>
      <c r="C270" s="63" t="s">
        <v>321</v>
      </c>
      <c r="D270" s="21" t="s">
        <v>84</v>
      </c>
      <c r="E270" s="25" t="s">
        <v>84</v>
      </c>
      <c r="F270" s="25" t="s">
        <v>84</v>
      </c>
      <c r="G270" s="25" t="s">
        <v>84</v>
      </c>
      <c r="H270" s="25" t="s">
        <v>84</v>
      </c>
      <c r="I270" s="25" t="s">
        <v>84</v>
      </c>
      <c r="J270" s="93" t="str">
        <f>F270</f>
        <v>-</v>
      </c>
    </row>
    <row r="271" spans="1:10" s="91" customFormat="1" ht="15.75" customHeight="1" x14ac:dyDescent="0.25">
      <c r="A271" s="55" t="s">
        <v>471</v>
      </c>
      <c r="B271" s="4" t="s">
        <v>320</v>
      </c>
      <c r="C271" s="63" t="s">
        <v>321</v>
      </c>
      <c r="D271" s="21">
        <v>2.782</v>
      </c>
      <c r="E271" s="26">
        <v>1.8149999999999999</v>
      </c>
      <c r="F271" s="25" t="s">
        <v>84</v>
      </c>
      <c r="G271" s="25" t="s">
        <v>84</v>
      </c>
      <c r="H271" s="25" t="s">
        <v>84</v>
      </c>
      <c r="I271" s="25" t="s">
        <v>84</v>
      </c>
      <c r="J271" s="25" t="s">
        <v>84</v>
      </c>
    </row>
    <row r="272" spans="1:10" s="91" customFormat="1" ht="15.75" hidden="1" customHeight="1" x14ac:dyDescent="0.25">
      <c r="A272" s="55" t="s">
        <v>356</v>
      </c>
      <c r="B272" s="6" t="s">
        <v>53</v>
      </c>
      <c r="C272" s="63" t="s">
        <v>321</v>
      </c>
      <c r="D272" s="21" t="s">
        <v>84</v>
      </c>
      <c r="E272" s="25" t="s">
        <v>84</v>
      </c>
      <c r="F272" s="25" t="s">
        <v>84</v>
      </c>
      <c r="G272" s="25" t="s">
        <v>84</v>
      </c>
      <c r="H272" s="25" t="s">
        <v>84</v>
      </c>
      <c r="I272" s="25" t="s">
        <v>84</v>
      </c>
      <c r="J272" s="93" t="s">
        <v>84</v>
      </c>
    </row>
    <row r="273" spans="1:10" s="91" customFormat="1" x14ac:dyDescent="0.25">
      <c r="A273" s="55" t="s">
        <v>471</v>
      </c>
      <c r="B273" s="4" t="s">
        <v>647</v>
      </c>
      <c r="C273" s="63" t="s">
        <v>321</v>
      </c>
      <c r="D273" s="21" t="s">
        <v>84</v>
      </c>
      <c r="E273" s="25" t="s">
        <v>84</v>
      </c>
      <c r="F273" s="25" t="s">
        <v>84</v>
      </c>
      <c r="G273" s="25" t="s">
        <v>84</v>
      </c>
      <c r="H273" s="25" t="s">
        <v>84</v>
      </c>
      <c r="I273" s="25" t="s">
        <v>84</v>
      </c>
      <c r="J273" s="93" t="s">
        <v>84</v>
      </c>
    </row>
    <row r="274" spans="1:10" s="91" customFormat="1" ht="15.75" hidden="1" customHeight="1" x14ac:dyDescent="0.25">
      <c r="A274" s="55" t="s">
        <v>357</v>
      </c>
      <c r="B274" s="6" t="s">
        <v>53</v>
      </c>
      <c r="C274" s="63" t="s">
        <v>321</v>
      </c>
      <c r="D274" s="21" t="s">
        <v>84</v>
      </c>
      <c r="E274" s="25" t="s">
        <v>84</v>
      </c>
      <c r="F274" s="25" t="s">
        <v>84</v>
      </c>
      <c r="G274" s="25" t="s">
        <v>84</v>
      </c>
      <c r="H274" s="25" t="s">
        <v>84</v>
      </c>
      <c r="I274" s="25" t="s">
        <v>84</v>
      </c>
      <c r="J274" s="93" t="s">
        <v>84</v>
      </c>
    </row>
    <row r="275" spans="1:10" s="91" customFormat="1" ht="31.5" x14ac:dyDescent="0.25">
      <c r="A275" s="55" t="s">
        <v>358</v>
      </c>
      <c r="B275" s="1" t="s">
        <v>622</v>
      </c>
      <c r="C275" s="63" t="s">
        <v>321</v>
      </c>
      <c r="D275" s="21" t="s">
        <v>84</v>
      </c>
      <c r="E275" s="25" t="s">
        <v>84</v>
      </c>
      <c r="F275" s="25" t="s">
        <v>84</v>
      </c>
      <c r="G275" s="25" t="s">
        <v>84</v>
      </c>
      <c r="H275" s="25" t="s">
        <v>84</v>
      </c>
      <c r="I275" s="25" t="s">
        <v>84</v>
      </c>
      <c r="J275" s="93" t="s">
        <v>84</v>
      </c>
    </row>
    <row r="276" spans="1:10" s="91" customFormat="1" ht="15.75" hidden="1" customHeight="1" x14ac:dyDescent="0.25">
      <c r="A276" s="55" t="s">
        <v>359</v>
      </c>
      <c r="B276" s="6" t="s">
        <v>53</v>
      </c>
      <c r="C276" s="63" t="s">
        <v>321</v>
      </c>
      <c r="D276" s="21" t="s">
        <v>84</v>
      </c>
      <c r="E276" s="25" t="s">
        <v>84</v>
      </c>
      <c r="F276" s="25" t="s">
        <v>84</v>
      </c>
      <c r="G276" s="25" t="s">
        <v>84</v>
      </c>
      <c r="H276" s="25" t="s">
        <v>84</v>
      </c>
      <c r="I276" s="25" t="s">
        <v>84</v>
      </c>
      <c r="J276" s="93" t="s">
        <v>84</v>
      </c>
    </row>
    <row r="277" spans="1:10" s="91" customFormat="1" x14ac:dyDescent="0.25">
      <c r="A277" s="55" t="s">
        <v>579</v>
      </c>
      <c r="B277" s="6" t="s">
        <v>215</v>
      </c>
      <c r="C277" s="63" t="s">
        <v>321</v>
      </c>
      <c r="D277" s="21" t="s">
        <v>84</v>
      </c>
      <c r="E277" s="25" t="s">
        <v>84</v>
      </c>
      <c r="F277" s="25" t="s">
        <v>84</v>
      </c>
      <c r="G277" s="25" t="s">
        <v>84</v>
      </c>
      <c r="H277" s="25" t="s">
        <v>84</v>
      </c>
      <c r="I277" s="25" t="s">
        <v>84</v>
      </c>
      <c r="J277" s="93" t="s">
        <v>84</v>
      </c>
    </row>
    <row r="278" spans="1:10" s="91" customFormat="1" ht="15.75" hidden="1" customHeight="1" x14ac:dyDescent="0.25">
      <c r="A278" s="55" t="s">
        <v>581</v>
      </c>
      <c r="B278" s="9" t="s">
        <v>53</v>
      </c>
      <c r="C278" s="63" t="s">
        <v>321</v>
      </c>
      <c r="D278" s="21" t="s">
        <v>84</v>
      </c>
      <c r="E278" s="25" t="s">
        <v>84</v>
      </c>
      <c r="F278" s="25" t="s">
        <v>84</v>
      </c>
      <c r="G278" s="25" t="s">
        <v>84</v>
      </c>
      <c r="H278" s="25" t="s">
        <v>84</v>
      </c>
      <c r="I278" s="25" t="s">
        <v>84</v>
      </c>
      <c r="J278" s="93" t="s">
        <v>84</v>
      </c>
    </row>
    <row r="279" spans="1:10" s="91" customFormat="1" x14ac:dyDescent="0.25">
      <c r="A279" s="55" t="s">
        <v>580</v>
      </c>
      <c r="B279" s="6" t="s">
        <v>203</v>
      </c>
      <c r="C279" s="63" t="s">
        <v>321</v>
      </c>
      <c r="D279" s="21" t="s">
        <v>84</v>
      </c>
      <c r="E279" s="25" t="s">
        <v>84</v>
      </c>
      <c r="F279" s="25" t="s">
        <v>84</v>
      </c>
      <c r="G279" s="25" t="s">
        <v>84</v>
      </c>
      <c r="H279" s="25" t="s">
        <v>84</v>
      </c>
      <c r="I279" s="25" t="s">
        <v>84</v>
      </c>
      <c r="J279" s="93" t="s">
        <v>84</v>
      </c>
    </row>
    <row r="280" spans="1:10" s="91" customFormat="1" ht="15.75" hidden="1" customHeight="1" x14ac:dyDescent="0.25">
      <c r="A280" s="55" t="s">
        <v>582</v>
      </c>
      <c r="B280" s="9" t="s">
        <v>53</v>
      </c>
      <c r="C280" s="63" t="s">
        <v>321</v>
      </c>
      <c r="D280" s="21" t="s">
        <v>84</v>
      </c>
      <c r="E280" s="25" t="s">
        <v>84</v>
      </c>
      <c r="F280" s="25" t="s">
        <v>84</v>
      </c>
      <c r="G280" s="25" t="s">
        <v>84</v>
      </c>
      <c r="H280" s="25" t="s">
        <v>84</v>
      </c>
      <c r="I280" s="25" t="s">
        <v>84</v>
      </c>
      <c r="J280" s="93" t="str">
        <f>F280</f>
        <v>-</v>
      </c>
    </row>
    <row r="281" spans="1:10" s="91" customFormat="1" x14ac:dyDescent="0.25">
      <c r="A281" s="55" t="s">
        <v>360</v>
      </c>
      <c r="B281" s="1" t="s">
        <v>368</v>
      </c>
      <c r="C281" s="63" t="s">
        <v>321</v>
      </c>
      <c r="D281" s="78">
        <v>1064.8240000000001</v>
      </c>
      <c r="E281" s="78">
        <f>E254-E265-E269-E271</f>
        <v>784.26099999999997</v>
      </c>
      <c r="F281" s="78">
        <f>F254-F265-F269</f>
        <v>738.03306594231378</v>
      </c>
      <c r="G281" s="78">
        <f t="shared" ref="G281:J281" si="46">G254-G265-G269</f>
        <v>729.65320682693311</v>
      </c>
      <c r="H281" s="78">
        <f t="shared" si="46"/>
        <v>561.79288967060018</v>
      </c>
      <c r="I281" s="78">
        <f t="shared" si="46"/>
        <v>457.4862784945999</v>
      </c>
      <c r="J281" s="78">
        <f t="shared" si="46"/>
        <v>457.4862784945999</v>
      </c>
    </row>
    <row r="282" spans="1:10" s="91" customFormat="1" ht="15.75" customHeight="1" x14ac:dyDescent="0.25">
      <c r="A282" s="55" t="s">
        <v>361</v>
      </c>
      <c r="B282" s="6" t="s">
        <v>53</v>
      </c>
      <c r="C282" s="63" t="s">
        <v>321</v>
      </c>
      <c r="D282" s="21" t="s">
        <v>84</v>
      </c>
      <c r="E282" s="25" t="s">
        <v>84</v>
      </c>
      <c r="F282" s="25" t="s">
        <v>84</v>
      </c>
      <c r="G282" s="25" t="s">
        <v>84</v>
      </c>
      <c r="H282" s="25" t="s">
        <v>84</v>
      </c>
      <c r="I282" s="25" t="s">
        <v>84</v>
      </c>
      <c r="J282" s="93" t="str">
        <f>F282</f>
        <v>-</v>
      </c>
    </row>
    <row r="283" spans="1:10" s="91" customFormat="1" x14ac:dyDescent="0.25">
      <c r="A283" s="55" t="s">
        <v>143</v>
      </c>
      <c r="B283" s="5" t="s">
        <v>623</v>
      </c>
      <c r="C283" s="63" t="s">
        <v>321</v>
      </c>
      <c r="D283" s="26">
        <v>5451.7972349299998</v>
      </c>
      <c r="E283" s="26">
        <v>5051.2120000000004</v>
      </c>
      <c r="F283" s="26">
        <f>'[1]12.Прогнозный баланс'!$G$97/1000+'[1]12.Прогнозный баланс'!$G$117/1000</f>
        <v>3961.3641368399999</v>
      </c>
      <c r="G283" s="26">
        <f>'[1]12.Прогнозный баланс'!$H$97/1000+'[1]12.Прогнозный баланс'!$H$117/1000</f>
        <v>3328.5756128297526</v>
      </c>
      <c r="H283" s="26">
        <f>'[1]12.Прогнозный баланс'!$O$97/1000+'[1]12.Прогнозный баланс'!$O$117/1000</f>
        <v>2722.629990103384</v>
      </c>
      <c r="I283" s="26">
        <f>'[1]12.Прогнозный баланс'!$P$97/1000+'[1]12.Прогнозный баланс'!$P$117/1000</f>
        <v>1800.8504041946908</v>
      </c>
      <c r="J283" s="93">
        <f>I283</f>
        <v>1800.8504041946908</v>
      </c>
    </row>
    <row r="284" spans="1:10" s="91" customFormat="1" x14ac:dyDescent="0.25">
      <c r="A284" s="55" t="s">
        <v>245</v>
      </c>
      <c r="B284" s="1" t="s">
        <v>139</v>
      </c>
      <c r="C284" s="63" t="s">
        <v>321</v>
      </c>
      <c r="D284" s="21" t="s">
        <v>84</v>
      </c>
      <c r="E284" s="25" t="s">
        <v>84</v>
      </c>
      <c r="F284" s="25" t="s">
        <v>84</v>
      </c>
      <c r="G284" s="25" t="s">
        <v>84</v>
      </c>
      <c r="H284" s="25" t="s">
        <v>84</v>
      </c>
      <c r="I284" s="25" t="s">
        <v>84</v>
      </c>
      <c r="J284" s="93" t="s">
        <v>84</v>
      </c>
    </row>
    <row r="285" spans="1:10" s="91" customFormat="1" ht="15.75" hidden="1" customHeight="1" x14ac:dyDescent="0.25">
      <c r="A285" s="55" t="s">
        <v>246</v>
      </c>
      <c r="B285" s="6" t="s">
        <v>53</v>
      </c>
      <c r="C285" s="63" t="s">
        <v>321</v>
      </c>
      <c r="D285" s="21" t="s">
        <v>84</v>
      </c>
      <c r="E285" s="25" t="s">
        <v>84</v>
      </c>
      <c r="F285" s="25" t="s">
        <v>84</v>
      </c>
      <c r="G285" s="25" t="s">
        <v>84</v>
      </c>
      <c r="H285" s="25" t="s">
        <v>84</v>
      </c>
      <c r="I285" s="25" t="s">
        <v>84</v>
      </c>
      <c r="J285" s="93" t="str">
        <f>F285</f>
        <v>-</v>
      </c>
    </row>
    <row r="286" spans="1:10" s="91" customFormat="1" x14ac:dyDescent="0.25">
      <c r="A286" s="55" t="s">
        <v>247</v>
      </c>
      <c r="B286" s="1" t="s">
        <v>624</v>
      </c>
      <c r="C286" s="63" t="s">
        <v>321</v>
      </c>
      <c r="D286" s="78">
        <v>0</v>
      </c>
      <c r="E286" s="78">
        <v>0</v>
      </c>
      <c r="F286" s="78">
        <f>'[1]12.Прогнозный баланс'!$G$121/1000</f>
        <v>64.008625860000109</v>
      </c>
      <c r="G286" s="78">
        <f>'[1]12.Прогнозный баланс'!$H$121/1000</f>
        <v>62.466474302000044</v>
      </c>
      <c r="H286" s="78">
        <f>'[1]12.Прогнозный баланс'!$O$121/1000</f>
        <v>52.683401242000201</v>
      </c>
      <c r="I286" s="78">
        <f>'[1]12.Прогнозный баланс'!$P$121/1000</f>
        <v>54.633233486000137</v>
      </c>
      <c r="J286" s="93">
        <f>I286</f>
        <v>54.633233486000137</v>
      </c>
    </row>
    <row r="287" spans="1:10" s="91" customFormat="1" x14ac:dyDescent="0.25">
      <c r="A287" s="55" t="s">
        <v>249</v>
      </c>
      <c r="B287" s="6" t="s">
        <v>210</v>
      </c>
      <c r="C287" s="63" t="s">
        <v>321</v>
      </c>
      <c r="D287" s="21" t="s">
        <v>84</v>
      </c>
      <c r="E287" s="25" t="s">
        <v>84</v>
      </c>
      <c r="F287" s="25" t="s">
        <v>84</v>
      </c>
      <c r="G287" s="25" t="s">
        <v>84</v>
      </c>
      <c r="H287" s="25" t="s">
        <v>84</v>
      </c>
      <c r="I287" s="25" t="s">
        <v>84</v>
      </c>
      <c r="J287" s="93" t="s">
        <v>84</v>
      </c>
    </row>
    <row r="288" spans="1:10" s="91" customFormat="1" ht="15.75" hidden="1" customHeight="1" x14ac:dyDescent="0.25">
      <c r="A288" s="55" t="s">
        <v>250</v>
      </c>
      <c r="B288" s="9" t="s">
        <v>53</v>
      </c>
      <c r="C288" s="63" t="s">
        <v>321</v>
      </c>
      <c r="D288" s="21" t="s">
        <v>84</v>
      </c>
      <c r="E288" s="25" t="s">
        <v>84</v>
      </c>
      <c r="F288" s="25" t="s">
        <v>84</v>
      </c>
      <c r="G288" s="25" t="s">
        <v>84</v>
      </c>
      <c r="H288" s="25" t="s">
        <v>84</v>
      </c>
      <c r="I288" s="25" t="s">
        <v>84</v>
      </c>
      <c r="J288" s="93" t="s">
        <v>84</v>
      </c>
    </row>
    <row r="289" spans="1:10" s="91" customFormat="1" x14ac:dyDescent="0.25">
      <c r="A289" s="55" t="s">
        <v>251</v>
      </c>
      <c r="B289" s="6" t="s">
        <v>271</v>
      </c>
      <c r="C289" s="63" t="s">
        <v>321</v>
      </c>
      <c r="D289" s="21" t="s">
        <v>84</v>
      </c>
      <c r="E289" s="25" t="s">
        <v>84</v>
      </c>
      <c r="F289" s="25" t="s">
        <v>84</v>
      </c>
      <c r="G289" s="25" t="s">
        <v>84</v>
      </c>
      <c r="H289" s="25" t="s">
        <v>84</v>
      </c>
      <c r="I289" s="25" t="s">
        <v>84</v>
      </c>
      <c r="J289" s="93" t="s">
        <v>84</v>
      </c>
    </row>
    <row r="290" spans="1:10" s="91" customFormat="1" ht="15.75" hidden="1" customHeight="1" x14ac:dyDescent="0.25">
      <c r="A290" s="55" t="s">
        <v>252</v>
      </c>
      <c r="B290" s="9" t="s">
        <v>53</v>
      </c>
      <c r="C290" s="63" t="s">
        <v>321</v>
      </c>
      <c r="D290" s="21" t="s">
        <v>84</v>
      </c>
      <c r="E290" s="25" t="s">
        <v>84</v>
      </c>
      <c r="F290" s="25" t="s">
        <v>84</v>
      </c>
      <c r="G290" s="25" t="s">
        <v>84</v>
      </c>
      <c r="H290" s="25" t="s">
        <v>84</v>
      </c>
      <c r="I290" s="25" t="s">
        <v>84</v>
      </c>
      <c r="J290" s="93" t="str">
        <f t="shared" ref="J290:J304" si="47">F290</f>
        <v>-</v>
      </c>
    </row>
    <row r="291" spans="1:10" s="91" customFormat="1" ht="24.75" customHeight="1" x14ac:dyDescent="0.25">
      <c r="A291" s="55" t="s">
        <v>248</v>
      </c>
      <c r="B291" s="1" t="s">
        <v>480</v>
      </c>
      <c r="C291" s="63" t="s">
        <v>321</v>
      </c>
      <c r="D291" s="26">
        <v>0</v>
      </c>
      <c r="E291" s="26">
        <v>0</v>
      </c>
      <c r="F291" s="26">
        <v>0</v>
      </c>
      <c r="G291" s="26">
        <v>0</v>
      </c>
      <c r="H291" s="26">
        <v>0</v>
      </c>
      <c r="I291" s="26">
        <v>0</v>
      </c>
      <c r="J291" s="93">
        <f>I291</f>
        <v>0</v>
      </c>
    </row>
    <row r="292" spans="1:10" s="91" customFormat="1" ht="15.75" hidden="1" customHeight="1" x14ac:dyDescent="0.25">
      <c r="A292" s="55" t="s">
        <v>253</v>
      </c>
      <c r="B292" s="6" t="s">
        <v>53</v>
      </c>
      <c r="C292" s="63" t="s">
        <v>321</v>
      </c>
      <c r="D292" s="21" t="s">
        <v>84</v>
      </c>
      <c r="E292" s="25" t="s">
        <v>84</v>
      </c>
      <c r="F292" s="25" t="s">
        <v>84</v>
      </c>
      <c r="G292" s="25" t="s">
        <v>84</v>
      </c>
      <c r="H292" s="25" t="s">
        <v>84</v>
      </c>
      <c r="I292" s="25" t="s">
        <v>84</v>
      </c>
      <c r="J292" s="93" t="str">
        <f t="shared" si="47"/>
        <v>-</v>
      </c>
    </row>
    <row r="293" spans="1:10" s="91" customFormat="1" x14ac:dyDescent="0.25">
      <c r="A293" s="55" t="s">
        <v>254</v>
      </c>
      <c r="B293" s="1" t="s">
        <v>272</v>
      </c>
      <c r="C293" s="63" t="s">
        <v>321</v>
      </c>
      <c r="D293" s="78">
        <v>129.21604399999998</v>
      </c>
      <c r="E293" s="78">
        <v>46.476999999999997</v>
      </c>
      <c r="F293" s="78">
        <f>'[1]12.Прогнозный баланс'!$G$125/1000</f>
        <v>47.707328950000004</v>
      </c>
      <c r="G293" s="78">
        <f>'[1]12.Прогнозный баланс'!$H$125/1000</f>
        <v>56.784685485084076</v>
      </c>
      <c r="H293" s="78">
        <f>'[1]12.Прогнозный баланс'!$O$125/1000</f>
        <v>56.784685485084076</v>
      </c>
      <c r="I293" s="78">
        <f>'[1]12.Прогнозный баланс'!$P$125/1000</f>
        <v>56.784685485084076</v>
      </c>
      <c r="J293" s="93">
        <f t="shared" ref="J293:J301" si="48">I293</f>
        <v>56.784685485084076</v>
      </c>
    </row>
    <row r="294" spans="1:10" s="91" customFormat="1" ht="15.75" hidden="1" customHeight="1" x14ac:dyDescent="0.25">
      <c r="A294" s="55" t="s">
        <v>259</v>
      </c>
      <c r="B294" s="6" t="s">
        <v>53</v>
      </c>
      <c r="C294" s="63" t="s">
        <v>321</v>
      </c>
      <c r="D294" s="21" t="s">
        <v>84</v>
      </c>
      <c r="E294" s="25" t="s">
        <v>84</v>
      </c>
      <c r="F294" s="25" t="s">
        <v>84</v>
      </c>
      <c r="G294" s="25" t="s">
        <v>84</v>
      </c>
      <c r="H294" s="25" t="s">
        <v>84</v>
      </c>
      <c r="I294" s="25" t="s">
        <v>84</v>
      </c>
      <c r="J294" s="93" t="str">
        <f t="shared" si="48"/>
        <v>-</v>
      </c>
    </row>
    <row r="295" spans="1:10" s="91" customFormat="1" x14ac:dyDescent="0.25">
      <c r="A295" s="55" t="s">
        <v>255</v>
      </c>
      <c r="B295" s="1" t="s">
        <v>273</v>
      </c>
      <c r="C295" s="63" t="s">
        <v>321</v>
      </c>
      <c r="D295" s="26">
        <v>33.552</v>
      </c>
      <c r="E295" s="26">
        <v>38.107999999999997</v>
      </c>
      <c r="F295" s="26">
        <f>'[1]12.Прогнозный баланс'!$G$132/1000</f>
        <v>0.31063341</v>
      </c>
      <c r="G295" s="26">
        <f>'[1]12.Прогнозный баланс'!$H$132/1000</f>
        <v>39.646999999999998</v>
      </c>
      <c r="H295" s="26">
        <f>'[1]12.Прогнозный баланс'!$O$132/1000</f>
        <v>39.646999999999998</v>
      </c>
      <c r="I295" s="26">
        <f>'[1]12.Прогнозный баланс'!$P$132/1000</f>
        <v>39.646999999999998</v>
      </c>
      <c r="J295" s="93">
        <f t="shared" si="48"/>
        <v>39.646999999999998</v>
      </c>
    </row>
    <row r="296" spans="1:10" s="91" customFormat="1" ht="15.75" hidden="1" customHeight="1" x14ac:dyDescent="0.25">
      <c r="A296" s="55" t="s">
        <v>260</v>
      </c>
      <c r="B296" s="6" t="s">
        <v>53</v>
      </c>
      <c r="C296" s="63" t="s">
        <v>321</v>
      </c>
      <c r="D296" s="21" t="s">
        <v>84</v>
      </c>
      <c r="E296" s="25" t="s">
        <v>84</v>
      </c>
      <c r="F296" s="25" t="s">
        <v>84</v>
      </c>
      <c r="G296" s="25" t="s">
        <v>84</v>
      </c>
      <c r="H296" s="25" t="s">
        <v>84</v>
      </c>
      <c r="I296" s="25" t="s">
        <v>84</v>
      </c>
      <c r="J296" s="93" t="str">
        <f t="shared" si="48"/>
        <v>-</v>
      </c>
    </row>
    <row r="297" spans="1:10" s="91" customFormat="1" x14ac:dyDescent="0.25">
      <c r="A297" s="55" t="s">
        <v>256</v>
      </c>
      <c r="B297" s="1" t="s">
        <v>274</v>
      </c>
      <c r="C297" s="63" t="s">
        <v>321</v>
      </c>
      <c r="D297" s="26">
        <v>545.52800000000002</v>
      </c>
      <c r="E297" s="26">
        <v>186.90799999999999</v>
      </c>
      <c r="F297" s="26">
        <f>'[1]12.Прогнозный баланс'!$G$133/1000</f>
        <v>34.223292439999994</v>
      </c>
      <c r="G297" s="26">
        <f>'[1]12.Прогнозный баланс'!$H$133/1000</f>
        <v>28.949856482137932</v>
      </c>
      <c r="H297" s="26">
        <f>'[1]12.Прогнозный баланс'!$O$133/1000</f>
        <v>28.949856482137964</v>
      </c>
      <c r="I297" s="26">
        <f>'[1]12.Прогнозный баланс'!$P$133/1000</f>
        <v>28.949856482137964</v>
      </c>
      <c r="J297" s="93">
        <f t="shared" si="48"/>
        <v>28.949856482137964</v>
      </c>
    </row>
    <row r="298" spans="1:10" s="91" customFormat="1" ht="15.75" hidden="1" customHeight="1" x14ac:dyDescent="0.25">
      <c r="A298" s="55" t="s">
        <v>261</v>
      </c>
      <c r="B298" s="6" t="s">
        <v>53</v>
      </c>
      <c r="C298" s="63" t="s">
        <v>321</v>
      </c>
      <c r="D298" s="21" t="s">
        <v>84</v>
      </c>
      <c r="E298" s="25" t="s">
        <v>84</v>
      </c>
      <c r="F298" s="25" t="s">
        <v>84</v>
      </c>
      <c r="G298" s="25" t="s">
        <v>84</v>
      </c>
      <c r="H298" s="25" t="s">
        <v>84</v>
      </c>
      <c r="I298" s="25" t="s">
        <v>84</v>
      </c>
      <c r="J298" s="93" t="str">
        <f t="shared" si="48"/>
        <v>-</v>
      </c>
    </row>
    <row r="299" spans="1:10" s="91" customFormat="1" x14ac:dyDescent="0.25">
      <c r="A299" s="55" t="s">
        <v>257</v>
      </c>
      <c r="B299" s="1" t="s">
        <v>275</v>
      </c>
      <c r="C299" s="63" t="s">
        <v>321</v>
      </c>
      <c r="D299" s="26">
        <v>1431.46221083</v>
      </c>
      <c r="E299" s="26">
        <v>946.25699999999995</v>
      </c>
      <c r="F299" s="26">
        <f>'[1]12.Прогнозный баланс'!$G$109/1000+'[1]12.Прогнозный баланс'!$G$129/1000</f>
        <v>959.543272</v>
      </c>
      <c r="G299" s="26">
        <f>'[1]12.Прогнозный баланс'!$H$109/1000+'[1]12.Прогнозный баланс'!$H$129/1000</f>
        <v>400</v>
      </c>
      <c r="H299" s="26">
        <f>'[1]12.Прогнозный баланс'!$O$109/1000+'[1]12.Прогнозный баланс'!$O$129/1000</f>
        <v>100</v>
      </c>
      <c r="I299" s="26">
        <f>'[1]12.Прогнозный баланс'!$P$109/1000+'[1]12.Прогнозный баланс'!$P$129/1000</f>
        <v>100</v>
      </c>
      <c r="J299" s="93">
        <f t="shared" si="48"/>
        <v>100</v>
      </c>
    </row>
    <row r="300" spans="1:10" s="91" customFormat="1" ht="15.75" hidden="1" customHeight="1" x14ac:dyDescent="0.25">
      <c r="A300" s="55" t="s">
        <v>262</v>
      </c>
      <c r="B300" s="6" t="s">
        <v>53</v>
      </c>
      <c r="C300" s="63" t="s">
        <v>321</v>
      </c>
      <c r="D300" s="21" t="s">
        <v>84</v>
      </c>
      <c r="E300" s="25" t="s">
        <v>84</v>
      </c>
      <c r="F300" s="25" t="s">
        <v>84</v>
      </c>
      <c r="G300" s="25" t="s">
        <v>84</v>
      </c>
      <c r="H300" s="25" t="s">
        <v>84</v>
      </c>
      <c r="I300" s="25" t="s">
        <v>84</v>
      </c>
      <c r="J300" s="93" t="str">
        <f t="shared" si="48"/>
        <v>-</v>
      </c>
    </row>
    <row r="301" spans="1:10" s="91" customFormat="1" ht="31.5" x14ac:dyDescent="0.25">
      <c r="A301" s="55" t="s">
        <v>258</v>
      </c>
      <c r="B301" s="1" t="s">
        <v>306</v>
      </c>
      <c r="C301" s="63" t="s">
        <v>321</v>
      </c>
      <c r="D301" s="26">
        <v>1838.8405560000001</v>
      </c>
      <c r="E301" s="26">
        <v>1963.8562502678094</v>
      </c>
      <c r="F301" s="26">
        <f>'[1]11.БДДС (ДПН)'!$Y$220/1000+'[1]11.БДДС (ДПН)'!$Y$167/1000</f>
        <v>925.43600083280944</v>
      </c>
      <c r="G301" s="26">
        <f>'[1]12.Прогнозный баланс'!$H$124/1000</f>
        <v>616.43132770480941</v>
      </c>
      <c r="H301" s="26">
        <f>'[1]12.Прогнозный баланс'!$O$124/1000</f>
        <v>755.94454706480997</v>
      </c>
      <c r="I301" s="26">
        <f>'[1]12.Прогнозный баланс'!$P$124/1000</f>
        <v>437.92133647881002</v>
      </c>
      <c r="J301" s="93">
        <f t="shared" si="48"/>
        <v>437.92133647881002</v>
      </c>
    </row>
    <row r="302" spans="1:10" s="91" customFormat="1" ht="15.75" hidden="1" customHeight="1" x14ac:dyDescent="0.25">
      <c r="A302" s="55" t="s">
        <v>263</v>
      </c>
      <c r="B302" s="6" t="s">
        <v>53</v>
      </c>
      <c r="C302" s="63" t="s">
        <v>321</v>
      </c>
      <c r="D302" s="21" t="s">
        <v>84</v>
      </c>
      <c r="E302" s="25" t="s">
        <v>84</v>
      </c>
      <c r="F302" s="25" t="s">
        <v>84</v>
      </c>
      <c r="G302" s="25" t="s">
        <v>84</v>
      </c>
      <c r="H302" s="25" t="s">
        <v>84</v>
      </c>
      <c r="I302" s="25" t="s">
        <v>84</v>
      </c>
      <c r="J302" s="93" t="str">
        <f t="shared" si="47"/>
        <v>-</v>
      </c>
    </row>
    <row r="303" spans="1:10" s="91" customFormat="1" x14ac:dyDescent="0.25">
      <c r="A303" s="55" t="s">
        <v>490</v>
      </c>
      <c r="B303" s="1" t="s">
        <v>491</v>
      </c>
      <c r="C303" s="63" t="s">
        <v>321</v>
      </c>
      <c r="D303" s="78">
        <v>1473.1984241</v>
      </c>
      <c r="E303" s="78">
        <f>E283-SUM(E284:E301)</f>
        <v>1869.6057497321908</v>
      </c>
      <c r="F303" s="78">
        <f>F283-SUM(F284:F301)</f>
        <v>1930.1349833471904</v>
      </c>
      <c r="G303" s="78">
        <f>G283-SUM(G284:G301)</f>
        <v>2124.2962688557209</v>
      </c>
      <c r="H303" s="78">
        <f>H283-SUM(H284:H301)</f>
        <v>1688.6204998293517</v>
      </c>
      <c r="I303" s="78">
        <f>I283-SUM(I284:I301)</f>
        <v>1082.9142922626586</v>
      </c>
      <c r="J303" s="93">
        <f>I303</f>
        <v>1082.9142922626586</v>
      </c>
    </row>
    <row r="304" spans="1:10" s="91" customFormat="1" ht="15.75" hidden="1" customHeight="1" x14ac:dyDescent="0.25">
      <c r="A304" s="55" t="s">
        <v>492</v>
      </c>
      <c r="B304" s="6" t="s">
        <v>53</v>
      </c>
      <c r="C304" s="63" t="s">
        <v>321</v>
      </c>
      <c r="D304" s="21" t="s">
        <v>84</v>
      </c>
      <c r="E304" s="25" t="s">
        <v>84</v>
      </c>
      <c r="F304" s="25" t="s">
        <v>84</v>
      </c>
      <c r="G304" s="25"/>
      <c r="H304" s="25"/>
      <c r="I304" s="25"/>
      <c r="J304" s="93" t="str">
        <f t="shared" si="47"/>
        <v>-</v>
      </c>
    </row>
    <row r="305" spans="1:10" s="91" customFormat="1" ht="31.5" x14ac:dyDescent="0.25">
      <c r="A305" s="55" t="s">
        <v>144</v>
      </c>
      <c r="B305" s="5" t="s">
        <v>625</v>
      </c>
      <c r="C305" s="63" t="s">
        <v>23</v>
      </c>
      <c r="D305" s="79">
        <v>0.77072900007001355</v>
      </c>
      <c r="E305" s="79">
        <f t="shared" ref="E305:J305" si="49">E167/(E23*1.2)</f>
        <v>1.0017851030516978</v>
      </c>
      <c r="F305" s="79">
        <f t="shared" si="49"/>
        <v>1.0469209338928847</v>
      </c>
      <c r="G305" s="79">
        <f t="shared" si="49"/>
        <v>0.90496282769199199</v>
      </c>
      <c r="H305" s="79">
        <f t="shared" si="49"/>
        <v>0.98741786938239684</v>
      </c>
      <c r="I305" s="79">
        <f t="shared" si="49"/>
        <v>0.9965799318309122</v>
      </c>
      <c r="J305" s="79">
        <f t="shared" si="49"/>
        <v>0.96171558660630252</v>
      </c>
    </row>
    <row r="306" spans="1:10" s="91" customFormat="1" x14ac:dyDescent="0.25">
      <c r="A306" s="55" t="s">
        <v>264</v>
      </c>
      <c r="B306" s="1" t="s">
        <v>530</v>
      </c>
      <c r="C306" s="63" t="s">
        <v>23</v>
      </c>
      <c r="D306" s="21" t="s">
        <v>84</v>
      </c>
      <c r="E306" s="25" t="s">
        <v>84</v>
      </c>
      <c r="F306" s="25" t="s">
        <v>84</v>
      </c>
      <c r="G306" s="25" t="s">
        <v>84</v>
      </c>
      <c r="H306" s="25" t="s">
        <v>84</v>
      </c>
      <c r="I306" s="25" t="s">
        <v>84</v>
      </c>
      <c r="J306" s="93" t="s">
        <v>84</v>
      </c>
    </row>
    <row r="307" spans="1:10" s="91" customFormat="1" ht="31.5" x14ac:dyDescent="0.25">
      <c r="A307" s="55" t="s">
        <v>495</v>
      </c>
      <c r="B307" s="1" t="s">
        <v>531</v>
      </c>
      <c r="C307" s="63" t="s">
        <v>23</v>
      </c>
      <c r="D307" s="21" t="s">
        <v>84</v>
      </c>
      <c r="E307" s="25" t="s">
        <v>84</v>
      </c>
      <c r="F307" s="25" t="s">
        <v>84</v>
      </c>
      <c r="G307" s="25" t="s">
        <v>84</v>
      </c>
      <c r="H307" s="25" t="s">
        <v>84</v>
      </c>
      <c r="I307" s="25" t="s">
        <v>84</v>
      </c>
      <c r="J307" s="93" t="s">
        <v>84</v>
      </c>
    </row>
    <row r="308" spans="1:10" s="91" customFormat="1" ht="31.5" x14ac:dyDescent="0.25">
      <c r="A308" s="55" t="s">
        <v>496</v>
      </c>
      <c r="B308" s="1" t="s">
        <v>532</v>
      </c>
      <c r="C308" s="63" t="s">
        <v>23</v>
      </c>
      <c r="D308" s="21" t="s">
        <v>84</v>
      </c>
      <c r="E308" s="25" t="s">
        <v>84</v>
      </c>
      <c r="F308" s="25" t="s">
        <v>84</v>
      </c>
      <c r="G308" s="25" t="s">
        <v>84</v>
      </c>
      <c r="H308" s="25" t="s">
        <v>84</v>
      </c>
      <c r="I308" s="25" t="s">
        <v>84</v>
      </c>
      <c r="J308" s="93" t="s">
        <v>84</v>
      </c>
    </row>
    <row r="309" spans="1:10" s="91" customFormat="1" ht="31.5" x14ac:dyDescent="0.25">
      <c r="A309" s="55" t="s">
        <v>583</v>
      </c>
      <c r="B309" s="1" t="s">
        <v>533</v>
      </c>
      <c r="C309" s="63" t="s">
        <v>23</v>
      </c>
      <c r="D309" s="21" t="s">
        <v>84</v>
      </c>
      <c r="E309" s="25" t="s">
        <v>84</v>
      </c>
      <c r="F309" s="25" t="s">
        <v>84</v>
      </c>
      <c r="G309" s="25" t="s">
        <v>84</v>
      </c>
      <c r="H309" s="25" t="s">
        <v>84</v>
      </c>
      <c r="I309" s="25" t="s">
        <v>84</v>
      </c>
      <c r="J309" s="93" t="s">
        <v>84</v>
      </c>
    </row>
    <row r="310" spans="1:10" s="91" customFormat="1" x14ac:dyDescent="0.25">
      <c r="A310" s="55" t="s">
        <v>265</v>
      </c>
      <c r="B310" s="4" t="s">
        <v>648</v>
      </c>
      <c r="C310" s="63" t="s">
        <v>23</v>
      </c>
      <c r="D310" s="21">
        <v>0</v>
      </c>
      <c r="E310" s="25" t="s">
        <v>84</v>
      </c>
      <c r="F310" s="25" t="s">
        <v>84</v>
      </c>
      <c r="G310" s="25" t="s">
        <v>84</v>
      </c>
      <c r="H310" s="25" t="s">
        <v>84</v>
      </c>
      <c r="I310" s="25" t="s">
        <v>84</v>
      </c>
      <c r="J310" s="25" t="s">
        <v>84</v>
      </c>
    </row>
    <row r="311" spans="1:10" s="91" customFormat="1" x14ac:dyDescent="0.25">
      <c r="A311" s="55" t="s">
        <v>266</v>
      </c>
      <c r="B311" s="4" t="s">
        <v>534</v>
      </c>
      <c r="C311" s="63" t="s">
        <v>23</v>
      </c>
      <c r="D311" s="79">
        <v>1.028765789704251</v>
      </c>
      <c r="E311" s="83">
        <f t="shared" ref="E311:J311" si="50">E173/(E29*1.2)</f>
        <v>0.98552530642331504</v>
      </c>
      <c r="F311" s="83">
        <f t="shared" si="50"/>
        <v>1.0096459679690717</v>
      </c>
      <c r="G311" s="83">
        <f t="shared" si="50"/>
        <v>0.9998900105272075</v>
      </c>
      <c r="H311" s="83">
        <f t="shared" si="50"/>
        <v>1.0000160365743267</v>
      </c>
      <c r="I311" s="83">
        <f t="shared" si="50"/>
        <v>1.0000000000000002</v>
      </c>
      <c r="J311" s="90">
        <f t="shared" si="50"/>
        <v>0.99996940326188022</v>
      </c>
    </row>
    <row r="312" spans="1:10" s="91" customFormat="1" x14ac:dyDescent="0.25">
      <c r="A312" s="55" t="s">
        <v>267</v>
      </c>
      <c r="B312" s="4" t="s">
        <v>641</v>
      </c>
      <c r="C312" s="63" t="s">
        <v>23</v>
      </c>
      <c r="D312" s="21" t="s">
        <v>84</v>
      </c>
      <c r="E312" s="25" t="s">
        <v>84</v>
      </c>
      <c r="F312" s="25" t="s">
        <v>84</v>
      </c>
      <c r="G312" s="25" t="s">
        <v>84</v>
      </c>
      <c r="H312" s="25" t="s">
        <v>84</v>
      </c>
      <c r="I312" s="25" t="s">
        <v>84</v>
      </c>
      <c r="J312" s="93" t="s">
        <v>84</v>
      </c>
    </row>
    <row r="313" spans="1:10" s="91" customFormat="1" ht="19.5" customHeight="1" x14ac:dyDescent="0.25">
      <c r="A313" s="55" t="s">
        <v>268</v>
      </c>
      <c r="B313" s="4" t="s">
        <v>535</v>
      </c>
      <c r="C313" s="63" t="s">
        <v>23</v>
      </c>
      <c r="D313" s="79">
        <f>D$176/(D$32*1.18)</f>
        <v>0.83723878376072591</v>
      </c>
      <c r="E313" s="79">
        <f>E$176/(E$32*1.2)</f>
        <v>1.0062145863907848</v>
      </c>
      <c r="F313" s="25" t="s">
        <v>84</v>
      </c>
      <c r="G313" s="25" t="s">
        <v>84</v>
      </c>
      <c r="H313" s="25" t="s">
        <v>84</v>
      </c>
      <c r="I313" s="25" t="s">
        <v>84</v>
      </c>
      <c r="J313" s="25" t="s">
        <v>84</v>
      </c>
    </row>
    <row r="314" spans="1:10" s="91" customFormat="1" ht="19.5" hidden="1" customHeight="1" x14ac:dyDescent="0.25">
      <c r="A314" s="55" t="s">
        <v>269</v>
      </c>
      <c r="B314" s="4" t="s">
        <v>649</v>
      </c>
      <c r="C314" s="63" t="s">
        <v>23</v>
      </c>
      <c r="D314" s="21" t="s">
        <v>84</v>
      </c>
      <c r="E314" s="25" t="s">
        <v>84</v>
      </c>
      <c r="F314" s="25" t="s">
        <v>84</v>
      </c>
      <c r="G314" s="25"/>
      <c r="H314" s="25"/>
      <c r="I314" s="25"/>
      <c r="J314" s="93" t="s">
        <v>84</v>
      </c>
    </row>
    <row r="315" spans="1:10" s="91" customFormat="1" ht="36.75" hidden="1" customHeight="1" x14ac:dyDescent="0.25">
      <c r="A315" s="55" t="s">
        <v>270</v>
      </c>
      <c r="B315" s="1" t="s">
        <v>626</v>
      </c>
      <c r="C315" s="63" t="s">
        <v>23</v>
      </c>
      <c r="D315" s="21" t="s">
        <v>84</v>
      </c>
      <c r="E315" s="25" t="s">
        <v>84</v>
      </c>
      <c r="F315" s="25" t="s">
        <v>84</v>
      </c>
      <c r="G315" s="25"/>
      <c r="H315" s="25"/>
      <c r="I315" s="25"/>
      <c r="J315" s="93" t="s">
        <v>84</v>
      </c>
    </row>
    <row r="316" spans="1:10" s="91" customFormat="1" ht="19.5" customHeight="1" x14ac:dyDescent="0.25">
      <c r="A316" s="55" t="s">
        <v>681</v>
      </c>
      <c r="B316" s="14" t="s">
        <v>215</v>
      </c>
      <c r="C316" s="63" t="s">
        <v>23</v>
      </c>
      <c r="D316" s="21" t="s">
        <v>84</v>
      </c>
      <c r="E316" s="25" t="s">
        <v>84</v>
      </c>
      <c r="F316" s="25" t="s">
        <v>84</v>
      </c>
      <c r="G316" s="25" t="s">
        <v>84</v>
      </c>
      <c r="H316" s="25" t="s">
        <v>84</v>
      </c>
      <c r="I316" s="25" t="s">
        <v>84</v>
      </c>
      <c r="J316" s="93" t="s">
        <v>84</v>
      </c>
    </row>
    <row r="317" spans="1:10" s="91" customFormat="1" ht="19.5" customHeight="1" thickBot="1" x14ac:dyDescent="0.3">
      <c r="A317" s="57" t="s">
        <v>682</v>
      </c>
      <c r="B317" s="8" t="s">
        <v>203</v>
      </c>
      <c r="C317" s="82" t="s">
        <v>23</v>
      </c>
      <c r="D317" s="27" t="s">
        <v>84</v>
      </c>
      <c r="E317" s="72" t="s">
        <v>84</v>
      </c>
      <c r="F317" s="72" t="s">
        <v>84</v>
      </c>
      <c r="G317" s="72" t="s">
        <v>84</v>
      </c>
      <c r="H317" s="72" t="s">
        <v>84</v>
      </c>
      <c r="I317" s="72" t="s">
        <v>84</v>
      </c>
      <c r="J317" s="94" t="s">
        <v>84</v>
      </c>
    </row>
    <row r="318" spans="1:10" s="91" customFormat="1" ht="15.6" customHeight="1" thickBot="1" x14ac:dyDescent="0.3">
      <c r="A318" s="135" t="s">
        <v>140</v>
      </c>
      <c r="B318" s="136"/>
      <c r="C318" s="136"/>
      <c r="D318" s="136"/>
      <c r="E318" s="136"/>
      <c r="F318" s="136"/>
      <c r="G318" s="136"/>
      <c r="H318" s="136"/>
      <c r="I318" s="136"/>
      <c r="J318" s="137"/>
    </row>
    <row r="319" spans="1:10" ht="31.5" x14ac:dyDescent="0.25">
      <c r="A319" s="54" t="s">
        <v>145</v>
      </c>
      <c r="B319" s="15" t="s">
        <v>180</v>
      </c>
      <c r="C319" s="61" t="s">
        <v>84</v>
      </c>
      <c r="D319" s="25" t="s">
        <v>163</v>
      </c>
      <c r="E319" s="25" t="s">
        <v>163</v>
      </c>
      <c r="F319" s="25" t="s">
        <v>163</v>
      </c>
      <c r="G319" s="25" t="s">
        <v>163</v>
      </c>
      <c r="H319" s="25" t="s">
        <v>163</v>
      </c>
      <c r="I319" s="25" t="s">
        <v>163</v>
      </c>
      <c r="J319" s="93" t="s">
        <v>163</v>
      </c>
    </row>
    <row r="320" spans="1:10" x14ac:dyDescent="0.25">
      <c r="A320" s="55" t="s">
        <v>146</v>
      </c>
      <c r="B320" s="5" t="s">
        <v>181</v>
      </c>
      <c r="C320" s="62" t="s">
        <v>26</v>
      </c>
      <c r="D320" s="25" t="s">
        <v>84</v>
      </c>
      <c r="E320" s="25" t="s">
        <v>84</v>
      </c>
      <c r="F320" s="25" t="s">
        <v>84</v>
      </c>
      <c r="G320" s="25" t="s">
        <v>84</v>
      </c>
      <c r="H320" s="25" t="s">
        <v>84</v>
      </c>
      <c r="I320" s="25" t="s">
        <v>84</v>
      </c>
      <c r="J320" s="93" t="s">
        <v>84</v>
      </c>
    </row>
    <row r="321" spans="1:10" x14ac:dyDescent="0.25">
      <c r="A321" s="55" t="s">
        <v>147</v>
      </c>
      <c r="B321" s="5" t="s">
        <v>182</v>
      </c>
      <c r="C321" s="62" t="s">
        <v>183</v>
      </c>
      <c r="D321" s="25" t="s">
        <v>84</v>
      </c>
      <c r="E321" s="25" t="s">
        <v>84</v>
      </c>
      <c r="F321" s="25" t="s">
        <v>84</v>
      </c>
      <c r="G321" s="25" t="s">
        <v>84</v>
      </c>
      <c r="H321" s="25" t="s">
        <v>84</v>
      </c>
      <c r="I321" s="25" t="s">
        <v>84</v>
      </c>
      <c r="J321" s="93" t="s">
        <v>84</v>
      </c>
    </row>
    <row r="322" spans="1:10" x14ac:dyDescent="0.25">
      <c r="A322" s="55" t="s">
        <v>148</v>
      </c>
      <c r="B322" s="5" t="s">
        <v>184</v>
      </c>
      <c r="C322" s="62" t="s">
        <v>26</v>
      </c>
      <c r="D322" s="25" t="s">
        <v>84</v>
      </c>
      <c r="E322" s="25" t="s">
        <v>84</v>
      </c>
      <c r="F322" s="25" t="s">
        <v>84</v>
      </c>
      <c r="G322" s="25" t="s">
        <v>84</v>
      </c>
      <c r="H322" s="25" t="s">
        <v>84</v>
      </c>
      <c r="I322" s="25" t="s">
        <v>84</v>
      </c>
      <c r="J322" s="93" t="s">
        <v>84</v>
      </c>
    </row>
    <row r="323" spans="1:10" x14ac:dyDescent="0.25">
      <c r="A323" s="55" t="s">
        <v>149</v>
      </c>
      <c r="B323" s="5" t="s">
        <v>186</v>
      </c>
      <c r="C323" s="62" t="s">
        <v>183</v>
      </c>
      <c r="D323" s="25" t="s">
        <v>84</v>
      </c>
      <c r="E323" s="25" t="s">
        <v>84</v>
      </c>
      <c r="F323" s="25" t="s">
        <v>84</v>
      </c>
      <c r="G323" s="25" t="s">
        <v>84</v>
      </c>
      <c r="H323" s="25" t="s">
        <v>84</v>
      </c>
      <c r="I323" s="25" t="s">
        <v>84</v>
      </c>
      <c r="J323" s="93" t="s">
        <v>84</v>
      </c>
    </row>
    <row r="324" spans="1:10" x14ac:dyDescent="0.25">
      <c r="A324" s="55" t="s">
        <v>151</v>
      </c>
      <c r="B324" s="5" t="s">
        <v>185</v>
      </c>
      <c r="C324" s="62" t="s">
        <v>67</v>
      </c>
      <c r="D324" s="25" t="s">
        <v>84</v>
      </c>
      <c r="E324" s="25" t="s">
        <v>84</v>
      </c>
      <c r="F324" s="25" t="s">
        <v>84</v>
      </c>
      <c r="G324" s="25" t="s">
        <v>84</v>
      </c>
      <c r="H324" s="25" t="s">
        <v>84</v>
      </c>
      <c r="I324" s="25" t="s">
        <v>84</v>
      </c>
      <c r="J324" s="93" t="s">
        <v>84</v>
      </c>
    </row>
    <row r="325" spans="1:10" x14ac:dyDescent="0.25">
      <c r="A325" s="55" t="s">
        <v>276</v>
      </c>
      <c r="B325" s="5" t="s">
        <v>150</v>
      </c>
      <c r="C325" s="62" t="s">
        <v>84</v>
      </c>
      <c r="D325" s="25" t="s">
        <v>163</v>
      </c>
      <c r="E325" s="25" t="s">
        <v>163</v>
      </c>
      <c r="F325" s="25" t="s">
        <v>163</v>
      </c>
      <c r="G325" s="25" t="s">
        <v>163</v>
      </c>
      <c r="H325" s="25" t="s">
        <v>163</v>
      </c>
      <c r="I325" s="25" t="s">
        <v>163</v>
      </c>
      <c r="J325" s="93" t="s">
        <v>163</v>
      </c>
    </row>
    <row r="326" spans="1:10" x14ac:dyDescent="0.25">
      <c r="A326" s="55" t="s">
        <v>277</v>
      </c>
      <c r="B326" s="1" t="s">
        <v>153</v>
      </c>
      <c r="C326" s="62" t="s">
        <v>67</v>
      </c>
      <c r="D326" s="25" t="s">
        <v>84</v>
      </c>
      <c r="E326" s="25" t="s">
        <v>84</v>
      </c>
      <c r="F326" s="25" t="s">
        <v>84</v>
      </c>
      <c r="G326" s="25" t="s">
        <v>84</v>
      </c>
      <c r="H326" s="25" t="s">
        <v>84</v>
      </c>
      <c r="I326" s="25" t="s">
        <v>84</v>
      </c>
      <c r="J326" s="93" t="s">
        <v>84</v>
      </c>
    </row>
    <row r="327" spans="1:10" x14ac:dyDescent="0.25">
      <c r="A327" s="55" t="s">
        <v>278</v>
      </c>
      <c r="B327" s="1" t="s">
        <v>152</v>
      </c>
      <c r="C327" s="62" t="s">
        <v>27</v>
      </c>
      <c r="D327" s="25" t="s">
        <v>84</v>
      </c>
      <c r="E327" s="25" t="s">
        <v>84</v>
      </c>
      <c r="F327" s="25" t="s">
        <v>84</v>
      </c>
      <c r="G327" s="25" t="s">
        <v>84</v>
      </c>
      <c r="H327" s="25" t="s">
        <v>84</v>
      </c>
      <c r="I327" s="25" t="s">
        <v>84</v>
      </c>
      <c r="J327" s="93" t="s">
        <v>84</v>
      </c>
    </row>
    <row r="328" spans="1:10" x14ac:dyDescent="0.25">
      <c r="A328" s="55" t="s">
        <v>279</v>
      </c>
      <c r="B328" s="5" t="s">
        <v>485</v>
      </c>
      <c r="C328" s="62" t="s">
        <v>84</v>
      </c>
      <c r="D328" s="25" t="s">
        <v>163</v>
      </c>
      <c r="E328" s="25" t="s">
        <v>163</v>
      </c>
      <c r="F328" s="25" t="s">
        <v>163</v>
      </c>
      <c r="G328" s="25" t="s">
        <v>163</v>
      </c>
      <c r="H328" s="25" t="s">
        <v>163</v>
      </c>
      <c r="I328" s="25" t="s">
        <v>163</v>
      </c>
      <c r="J328" s="93" t="s">
        <v>163</v>
      </c>
    </row>
    <row r="329" spans="1:10" x14ac:dyDescent="0.25">
      <c r="A329" s="55" t="s">
        <v>280</v>
      </c>
      <c r="B329" s="1" t="s">
        <v>153</v>
      </c>
      <c r="C329" s="62" t="s">
        <v>67</v>
      </c>
      <c r="D329" s="25" t="s">
        <v>84</v>
      </c>
      <c r="E329" s="25" t="s">
        <v>84</v>
      </c>
      <c r="F329" s="25" t="s">
        <v>84</v>
      </c>
      <c r="G329" s="25" t="s">
        <v>84</v>
      </c>
      <c r="H329" s="25" t="s">
        <v>84</v>
      </c>
      <c r="I329" s="25" t="s">
        <v>84</v>
      </c>
      <c r="J329" s="93" t="s">
        <v>84</v>
      </c>
    </row>
    <row r="330" spans="1:10" x14ac:dyDescent="0.25">
      <c r="A330" s="55" t="s">
        <v>281</v>
      </c>
      <c r="B330" s="1" t="s">
        <v>154</v>
      </c>
      <c r="C330" s="62" t="s">
        <v>26</v>
      </c>
      <c r="D330" s="25" t="s">
        <v>84</v>
      </c>
      <c r="E330" s="25" t="s">
        <v>84</v>
      </c>
      <c r="F330" s="25" t="s">
        <v>84</v>
      </c>
      <c r="G330" s="25" t="s">
        <v>84</v>
      </c>
      <c r="H330" s="25" t="s">
        <v>84</v>
      </c>
      <c r="I330" s="25" t="s">
        <v>84</v>
      </c>
      <c r="J330" s="93" t="s">
        <v>84</v>
      </c>
    </row>
    <row r="331" spans="1:10" x14ac:dyDescent="0.25">
      <c r="A331" s="55" t="s">
        <v>282</v>
      </c>
      <c r="B331" s="1" t="s">
        <v>152</v>
      </c>
      <c r="C331" s="62" t="s">
        <v>27</v>
      </c>
      <c r="D331" s="25" t="s">
        <v>84</v>
      </c>
      <c r="E331" s="25" t="s">
        <v>84</v>
      </c>
      <c r="F331" s="25" t="s">
        <v>84</v>
      </c>
      <c r="G331" s="25" t="s">
        <v>84</v>
      </c>
      <c r="H331" s="25" t="s">
        <v>84</v>
      </c>
      <c r="I331" s="25" t="s">
        <v>84</v>
      </c>
      <c r="J331" s="93" t="s">
        <v>84</v>
      </c>
    </row>
    <row r="332" spans="1:10" x14ac:dyDescent="0.25">
      <c r="A332" s="55" t="s">
        <v>283</v>
      </c>
      <c r="B332" s="5" t="s">
        <v>24</v>
      </c>
      <c r="C332" s="62" t="s">
        <v>84</v>
      </c>
      <c r="D332" s="25" t="s">
        <v>163</v>
      </c>
      <c r="E332" s="25" t="s">
        <v>163</v>
      </c>
      <c r="F332" s="25" t="s">
        <v>163</v>
      </c>
      <c r="G332" s="25" t="s">
        <v>163</v>
      </c>
      <c r="H332" s="25" t="s">
        <v>163</v>
      </c>
      <c r="I332" s="25" t="s">
        <v>163</v>
      </c>
      <c r="J332" s="93" t="s">
        <v>163</v>
      </c>
    </row>
    <row r="333" spans="1:10" x14ac:dyDescent="0.25">
      <c r="A333" s="55" t="s">
        <v>284</v>
      </c>
      <c r="B333" s="1" t="s">
        <v>153</v>
      </c>
      <c r="C333" s="62" t="s">
        <v>67</v>
      </c>
      <c r="D333" s="25" t="s">
        <v>84</v>
      </c>
      <c r="E333" s="25" t="s">
        <v>84</v>
      </c>
      <c r="F333" s="25" t="s">
        <v>84</v>
      </c>
      <c r="G333" s="25" t="s">
        <v>84</v>
      </c>
      <c r="H333" s="25" t="s">
        <v>84</v>
      </c>
      <c r="I333" s="25" t="s">
        <v>84</v>
      </c>
      <c r="J333" s="93" t="s">
        <v>84</v>
      </c>
    </row>
    <row r="334" spans="1:10" x14ac:dyDescent="0.25">
      <c r="A334" s="55" t="s">
        <v>285</v>
      </c>
      <c r="B334" s="1" t="s">
        <v>152</v>
      </c>
      <c r="C334" s="62" t="s">
        <v>27</v>
      </c>
      <c r="D334" s="25" t="s">
        <v>84</v>
      </c>
      <c r="E334" s="25" t="s">
        <v>84</v>
      </c>
      <c r="F334" s="25" t="s">
        <v>84</v>
      </c>
      <c r="G334" s="25" t="s">
        <v>84</v>
      </c>
      <c r="H334" s="25" t="s">
        <v>84</v>
      </c>
      <c r="I334" s="25" t="s">
        <v>84</v>
      </c>
      <c r="J334" s="93" t="s">
        <v>84</v>
      </c>
    </row>
    <row r="335" spans="1:10" x14ac:dyDescent="0.25">
      <c r="A335" s="55" t="s">
        <v>286</v>
      </c>
      <c r="B335" s="5" t="s">
        <v>25</v>
      </c>
      <c r="C335" s="62" t="s">
        <v>84</v>
      </c>
      <c r="D335" s="25" t="s">
        <v>163</v>
      </c>
      <c r="E335" s="25" t="s">
        <v>163</v>
      </c>
      <c r="F335" s="25" t="s">
        <v>163</v>
      </c>
      <c r="G335" s="25" t="s">
        <v>163</v>
      </c>
      <c r="H335" s="25" t="s">
        <v>163</v>
      </c>
      <c r="I335" s="25" t="s">
        <v>163</v>
      </c>
      <c r="J335" s="93" t="s">
        <v>163</v>
      </c>
    </row>
    <row r="336" spans="1:10" x14ac:dyDescent="0.25">
      <c r="A336" s="55" t="s">
        <v>287</v>
      </c>
      <c r="B336" s="1" t="s">
        <v>153</v>
      </c>
      <c r="C336" s="62" t="s">
        <v>67</v>
      </c>
      <c r="D336" s="25" t="s">
        <v>84</v>
      </c>
      <c r="E336" s="25" t="s">
        <v>84</v>
      </c>
      <c r="F336" s="25" t="s">
        <v>84</v>
      </c>
      <c r="G336" s="25" t="s">
        <v>84</v>
      </c>
      <c r="H336" s="25" t="s">
        <v>84</v>
      </c>
      <c r="I336" s="25" t="s">
        <v>84</v>
      </c>
      <c r="J336" s="93" t="s">
        <v>84</v>
      </c>
    </row>
    <row r="337" spans="1:10" x14ac:dyDescent="0.25">
      <c r="A337" s="55" t="s">
        <v>288</v>
      </c>
      <c r="B337" s="1" t="s">
        <v>154</v>
      </c>
      <c r="C337" s="62" t="s">
        <v>26</v>
      </c>
      <c r="D337" s="25" t="s">
        <v>84</v>
      </c>
      <c r="E337" s="25" t="s">
        <v>84</v>
      </c>
      <c r="F337" s="25" t="s">
        <v>84</v>
      </c>
      <c r="G337" s="25" t="s">
        <v>84</v>
      </c>
      <c r="H337" s="25" t="s">
        <v>84</v>
      </c>
      <c r="I337" s="25" t="s">
        <v>84</v>
      </c>
      <c r="J337" s="93" t="s">
        <v>84</v>
      </c>
    </row>
    <row r="338" spans="1:10" x14ac:dyDescent="0.25">
      <c r="A338" s="55" t="s">
        <v>289</v>
      </c>
      <c r="B338" s="1" t="s">
        <v>152</v>
      </c>
      <c r="C338" s="62" t="s">
        <v>27</v>
      </c>
      <c r="D338" s="25" t="s">
        <v>84</v>
      </c>
      <c r="E338" s="25" t="s">
        <v>84</v>
      </c>
      <c r="F338" s="25" t="s">
        <v>84</v>
      </c>
      <c r="G338" s="25" t="s">
        <v>84</v>
      </c>
      <c r="H338" s="25" t="s">
        <v>84</v>
      </c>
      <c r="I338" s="25" t="s">
        <v>84</v>
      </c>
      <c r="J338" s="93" t="s">
        <v>84</v>
      </c>
    </row>
    <row r="339" spans="1:10" x14ac:dyDescent="0.25">
      <c r="A339" s="58" t="s">
        <v>155</v>
      </c>
      <c r="B339" s="18" t="s">
        <v>187</v>
      </c>
      <c r="C339" s="65" t="s">
        <v>84</v>
      </c>
      <c r="D339" s="95" t="s">
        <v>163</v>
      </c>
      <c r="E339" s="95" t="s">
        <v>163</v>
      </c>
      <c r="F339" s="95" t="s">
        <v>163</v>
      </c>
      <c r="G339" s="95" t="s">
        <v>163</v>
      </c>
      <c r="H339" s="95" t="s">
        <v>163</v>
      </c>
      <c r="I339" s="95" t="s">
        <v>163</v>
      </c>
      <c r="J339" s="96" t="s">
        <v>163</v>
      </c>
    </row>
    <row r="340" spans="1:10" ht="31.5" x14ac:dyDescent="0.25">
      <c r="A340" s="55" t="s">
        <v>157</v>
      </c>
      <c r="B340" s="5" t="s">
        <v>627</v>
      </c>
      <c r="C340" s="62" t="s">
        <v>67</v>
      </c>
      <c r="D340" s="25">
        <v>3543.7851920000003</v>
      </c>
      <c r="E340" s="25">
        <v>3589.849416</v>
      </c>
      <c r="F340" s="25">
        <f>'[1]3.Программа реализации'!G$176</f>
        <v>3564.5493459999998</v>
      </c>
      <c r="G340" s="95">
        <f>'[1]3.Программа реализации'!$H$176</f>
        <v>3601.5220000000004</v>
      </c>
      <c r="H340" s="95">
        <f>'[1]3.Программа реализации'!$O$176</f>
        <v>3641.1370000000006</v>
      </c>
      <c r="I340" s="95">
        <f>'[1]3.Программа реализации'!$P$176</f>
        <v>3680.0480000000002</v>
      </c>
      <c r="J340" s="96">
        <f>SUM(G340:I340)</f>
        <v>10922.707000000002</v>
      </c>
    </row>
    <row r="341" spans="1:10" ht="31.5" x14ac:dyDescent="0.25">
      <c r="A341" s="55" t="s">
        <v>290</v>
      </c>
      <c r="B341" s="1" t="s">
        <v>628</v>
      </c>
      <c r="C341" s="62" t="s">
        <v>67</v>
      </c>
      <c r="D341" s="25">
        <v>0</v>
      </c>
      <c r="E341" s="25">
        <v>0</v>
      </c>
      <c r="F341" s="25">
        <v>0</v>
      </c>
      <c r="G341" s="25">
        <v>0</v>
      </c>
      <c r="H341" s="25">
        <v>0</v>
      </c>
      <c r="I341" s="25">
        <v>0</v>
      </c>
      <c r="J341" s="96">
        <f>SUM(G341:I341)</f>
        <v>0</v>
      </c>
    </row>
    <row r="342" spans="1:10" x14ac:dyDescent="0.25">
      <c r="A342" s="55" t="s">
        <v>482</v>
      </c>
      <c r="B342" s="14" t="s">
        <v>536</v>
      </c>
      <c r="C342" s="62" t="s">
        <v>67</v>
      </c>
      <c r="D342" s="25">
        <v>0</v>
      </c>
      <c r="E342" s="25">
        <v>0</v>
      </c>
      <c r="F342" s="25">
        <v>0</v>
      </c>
      <c r="G342" s="25">
        <v>0</v>
      </c>
      <c r="H342" s="25">
        <v>0</v>
      </c>
      <c r="I342" s="25">
        <v>0</v>
      </c>
      <c r="J342" s="96">
        <f>SUM(G342:I342)</f>
        <v>0</v>
      </c>
    </row>
    <row r="343" spans="1:10" x14ac:dyDescent="0.25">
      <c r="A343" s="55" t="s">
        <v>481</v>
      </c>
      <c r="B343" s="14" t="s">
        <v>537</v>
      </c>
      <c r="C343" s="62" t="s">
        <v>67</v>
      </c>
      <c r="D343" s="25">
        <v>3543.7851920000003</v>
      </c>
      <c r="E343" s="25">
        <f>E340</f>
        <v>3589.849416</v>
      </c>
      <c r="F343" s="25">
        <f>F340-F341-F342</f>
        <v>3564.5493459999998</v>
      </c>
      <c r="G343" s="25">
        <f t="shared" ref="G343:I343" si="51">G340-G341-G342</f>
        <v>3601.5220000000004</v>
      </c>
      <c r="H343" s="25">
        <f t="shared" si="51"/>
        <v>3641.1370000000006</v>
      </c>
      <c r="I343" s="25">
        <f t="shared" si="51"/>
        <v>3680.0480000000002</v>
      </c>
      <c r="J343" s="96">
        <f>SUM(G343:I343)</f>
        <v>10922.707000000002</v>
      </c>
    </row>
    <row r="344" spans="1:10" x14ac:dyDescent="0.25">
      <c r="A344" s="55" t="s">
        <v>448</v>
      </c>
      <c r="B344" s="5" t="s">
        <v>584</v>
      </c>
      <c r="C344" s="62" t="s">
        <v>67</v>
      </c>
      <c r="D344" s="25">
        <v>520.63291499999968</v>
      </c>
      <c r="E344" s="25">
        <v>474.57178199999953</v>
      </c>
      <c r="F344" s="25">
        <f>'[1]4.Баланс ээ'!G$29</f>
        <v>410.18668000000059</v>
      </c>
      <c r="G344" s="25">
        <f>'[1]4.Баланс ээ'!H$29</f>
        <v>351.12299999999993</v>
      </c>
      <c r="H344" s="25">
        <f>'[1]4.Баланс ээ'!O$29</f>
        <v>279.99999999999955</v>
      </c>
      <c r="I344" s="25">
        <f>'[1]4.Баланс ээ'!P$29</f>
        <v>282.92899999999963</v>
      </c>
      <c r="J344" s="96">
        <f>SUM(G344:I344)</f>
        <v>914.05199999999911</v>
      </c>
    </row>
    <row r="345" spans="1:10" x14ac:dyDescent="0.25">
      <c r="A345" s="55" t="s">
        <v>449</v>
      </c>
      <c r="B345" s="5" t="s">
        <v>629</v>
      </c>
      <c r="C345" s="62" t="s">
        <v>26</v>
      </c>
      <c r="D345" s="25">
        <v>513.83000000000004</v>
      </c>
      <c r="E345" s="25">
        <v>526.60299999999995</v>
      </c>
      <c r="F345" s="25">
        <f>'[1]2.Оценочные показатели'!G$60</f>
        <v>526.95399999999995</v>
      </c>
      <c r="G345" s="25">
        <f>'[1]2.Оценочные показатели'!H$60</f>
        <v>526.60320000000002</v>
      </c>
      <c r="H345" s="25">
        <f>'[1]2.Оценочные показатели'!O$60</f>
        <v>532.39599999999996</v>
      </c>
      <c r="I345" s="25">
        <f>'[1]2.Оценочные показатели'!P$60</f>
        <v>538.08500000000004</v>
      </c>
      <c r="J345" s="96">
        <f>(G345+H345+I345)/3</f>
        <v>532.3614</v>
      </c>
    </row>
    <row r="346" spans="1:10" ht="31.5" x14ac:dyDescent="0.25">
      <c r="A346" s="55" t="s">
        <v>450</v>
      </c>
      <c r="B346" s="1" t="s">
        <v>630</v>
      </c>
      <c r="C346" s="62" t="s">
        <v>26</v>
      </c>
      <c r="D346" s="25">
        <v>0</v>
      </c>
      <c r="E346" s="25">
        <v>0</v>
      </c>
      <c r="F346" s="25">
        <v>0</v>
      </c>
      <c r="G346" s="25">
        <v>0</v>
      </c>
      <c r="H346" s="25">
        <v>0</v>
      </c>
      <c r="I346" s="25">
        <v>0</v>
      </c>
      <c r="J346" s="96">
        <f>(G346+H346+I346)/3</f>
        <v>0</v>
      </c>
    </row>
    <row r="347" spans="1:10" x14ac:dyDescent="0.25">
      <c r="A347" s="55" t="s">
        <v>483</v>
      </c>
      <c r="B347" s="14" t="s">
        <v>536</v>
      </c>
      <c r="C347" s="62" t="s">
        <v>26</v>
      </c>
      <c r="D347" s="25">
        <v>0</v>
      </c>
      <c r="E347" s="25">
        <v>0</v>
      </c>
      <c r="F347" s="25">
        <v>0</v>
      </c>
      <c r="G347" s="25">
        <v>0</v>
      </c>
      <c r="H347" s="25">
        <v>0</v>
      </c>
      <c r="I347" s="25">
        <v>0</v>
      </c>
      <c r="J347" s="96">
        <f>(G347+H347+I347)/3</f>
        <v>0</v>
      </c>
    </row>
    <row r="348" spans="1:10" x14ac:dyDescent="0.25">
      <c r="A348" s="55" t="s">
        <v>484</v>
      </c>
      <c r="B348" s="14" t="s">
        <v>537</v>
      </c>
      <c r="C348" s="62" t="s">
        <v>26</v>
      </c>
      <c r="D348" s="25">
        <v>513.83000000000004</v>
      </c>
      <c r="E348" s="25">
        <f>E345</f>
        <v>526.60299999999995</v>
      </c>
      <c r="F348" s="25">
        <f>F345</f>
        <v>526.95399999999995</v>
      </c>
      <c r="G348" s="25">
        <f t="shared" ref="G348:I348" si="52">G345</f>
        <v>526.60320000000002</v>
      </c>
      <c r="H348" s="25">
        <f t="shared" si="52"/>
        <v>532.39599999999996</v>
      </c>
      <c r="I348" s="25">
        <f t="shared" si="52"/>
        <v>538.08500000000004</v>
      </c>
      <c r="J348" s="96">
        <f>(G348+H348+I348)/3</f>
        <v>532.3614</v>
      </c>
    </row>
    <row r="349" spans="1:10" x14ac:dyDescent="0.25">
      <c r="A349" s="55" t="s">
        <v>451</v>
      </c>
      <c r="B349" s="5" t="s">
        <v>539</v>
      </c>
      <c r="C349" s="62" t="s">
        <v>538</v>
      </c>
      <c r="D349" s="25">
        <v>137619</v>
      </c>
      <c r="E349" s="25">
        <v>142617.25159999999</v>
      </c>
      <c r="F349" s="25">
        <f>'[1]2.Оценочные показатели'!G$63</f>
        <v>147200</v>
      </c>
      <c r="G349" s="25">
        <f>'[1]2.Оценочные показатели'!H$63</f>
        <v>154442.60665</v>
      </c>
      <c r="H349" s="25">
        <f>'[1]2.Оценочные показатели'!O$63</f>
        <v>155323.66665</v>
      </c>
      <c r="I349" s="25">
        <f>'[1]2.Оценочные показатели'!P$63</f>
        <v>156162.42665000001</v>
      </c>
      <c r="J349" s="96">
        <f>I349</f>
        <v>156162.42665000001</v>
      </c>
    </row>
    <row r="350" spans="1:10" ht="31.5" x14ac:dyDescent="0.25">
      <c r="A350" s="55" t="s">
        <v>452</v>
      </c>
      <c r="B350" s="5" t="s">
        <v>591</v>
      </c>
      <c r="C350" s="62" t="s">
        <v>321</v>
      </c>
      <c r="D350" s="25">
        <v>3316.199480694574</v>
      </c>
      <c r="E350" s="25">
        <f>E29-E63-E64-E57</f>
        <v>3758.2425597105298</v>
      </c>
      <c r="F350" s="25">
        <f>F29-F63-F64-F57</f>
        <v>3735.1841376700008</v>
      </c>
      <c r="G350" s="25">
        <f t="shared" ref="G350:I350" si="53">G29-G63-G64-G57</f>
        <v>4469.0359589903537</v>
      </c>
      <c r="H350" s="25">
        <f t="shared" si="53"/>
        <v>4798.6225674254738</v>
      </c>
      <c r="I350" s="25">
        <f t="shared" si="53"/>
        <v>5018.5888833097679</v>
      </c>
      <c r="J350" s="96">
        <f>SUM(G350:I350)</f>
        <v>14286.247409725594</v>
      </c>
    </row>
    <row r="351" spans="1:10" x14ac:dyDescent="0.25">
      <c r="A351" s="55" t="s">
        <v>158</v>
      </c>
      <c r="B351" s="16" t="s">
        <v>156</v>
      </c>
      <c r="C351" s="62" t="s">
        <v>84</v>
      </c>
      <c r="D351" s="25" t="s">
        <v>163</v>
      </c>
      <c r="E351" s="25" t="s">
        <v>163</v>
      </c>
      <c r="F351" s="25" t="s">
        <v>163</v>
      </c>
      <c r="G351" s="25" t="s">
        <v>163</v>
      </c>
      <c r="H351" s="25" t="s">
        <v>163</v>
      </c>
      <c r="I351" s="25" t="s">
        <v>163</v>
      </c>
      <c r="J351" s="93" t="s">
        <v>163</v>
      </c>
    </row>
    <row r="352" spans="1:10" x14ac:dyDescent="0.25">
      <c r="A352" s="55" t="s">
        <v>160</v>
      </c>
      <c r="B352" s="5" t="s">
        <v>200</v>
      </c>
      <c r="C352" s="62" t="s">
        <v>67</v>
      </c>
      <c r="D352" s="25">
        <v>10.206455999999999</v>
      </c>
      <c r="E352" s="25">
        <v>18.057580999999999</v>
      </c>
      <c r="F352" s="25" t="s">
        <v>84</v>
      </c>
      <c r="G352" s="25" t="s">
        <v>84</v>
      </c>
      <c r="H352" s="25" t="s">
        <v>84</v>
      </c>
      <c r="I352" s="25" t="s">
        <v>84</v>
      </c>
      <c r="J352" s="25" t="s">
        <v>84</v>
      </c>
    </row>
    <row r="353" spans="1:10" x14ac:dyDescent="0.25">
      <c r="A353" s="55" t="s">
        <v>161</v>
      </c>
      <c r="B353" s="5" t="s">
        <v>201</v>
      </c>
      <c r="C353" s="62" t="s">
        <v>183</v>
      </c>
      <c r="D353" s="25" t="s">
        <v>84</v>
      </c>
      <c r="E353" s="25" t="s">
        <v>84</v>
      </c>
      <c r="F353" s="25" t="s">
        <v>84</v>
      </c>
      <c r="G353" s="25" t="s">
        <v>84</v>
      </c>
      <c r="H353" s="25" t="s">
        <v>84</v>
      </c>
      <c r="I353" s="25" t="s">
        <v>84</v>
      </c>
      <c r="J353" s="25" t="s">
        <v>84</v>
      </c>
    </row>
    <row r="354" spans="1:10" ht="47.25" x14ac:dyDescent="0.25">
      <c r="A354" s="55" t="s">
        <v>207</v>
      </c>
      <c r="B354" s="5" t="s">
        <v>540</v>
      </c>
      <c r="C354" s="62" t="s">
        <v>321</v>
      </c>
      <c r="D354" s="25">
        <f>D32-D58</f>
        <v>1.8000000068241206E-7</v>
      </c>
      <c r="E354" s="25">
        <f>E32-E58</f>
        <v>0</v>
      </c>
      <c r="F354" s="25" t="s">
        <v>84</v>
      </c>
      <c r="G354" s="25" t="s">
        <v>84</v>
      </c>
      <c r="H354" s="25" t="s">
        <v>84</v>
      </c>
      <c r="I354" s="25" t="s">
        <v>84</v>
      </c>
      <c r="J354" s="25" t="s">
        <v>84</v>
      </c>
    </row>
    <row r="355" spans="1:10" ht="31.5" x14ac:dyDescent="0.25">
      <c r="A355" s="55" t="s">
        <v>291</v>
      </c>
      <c r="B355" s="5" t="s">
        <v>585</v>
      </c>
      <c r="C355" s="62" t="s">
        <v>321</v>
      </c>
      <c r="D355" s="25" t="s">
        <v>84</v>
      </c>
      <c r="E355" s="25" t="s">
        <v>84</v>
      </c>
      <c r="F355" s="25" t="s">
        <v>84</v>
      </c>
      <c r="G355" s="25" t="s">
        <v>84</v>
      </c>
      <c r="H355" s="25" t="s">
        <v>84</v>
      </c>
      <c r="I355" s="25" t="s">
        <v>84</v>
      </c>
      <c r="J355" s="93" t="s">
        <v>84</v>
      </c>
    </row>
    <row r="356" spans="1:10" x14ac:dyDescent="0.25">
      <c r="A356" s="55" t="s">
        <v>162</v>
      </c>
      <c r="B356" s="16" t="s">
        <v>159</v>
      </c>
      <c r="C356" s="101" t="s">
        <v>84</v>
      </c>
      <c r="D356" s="25" t="s">
        <v>163</v>
      </c>
      <c r="E356" s="25" t="s">
        <v>163</v>
      </c>
      <c r="F356" s="25" t="s">
        <v>163</v>
      </c>
      <c r="G356" s="25" t="s">
        <v>163</v>
      </c>
      <c r="H356" s="25" t="s">
        <v>163</v>
      </c>
      <c r="I356" s="25" t="s">
        <v>163</v>
      </c>
      <c r="J356" s="93" t="s">
        <v>163</v>
      </c>
    </row>
    <row r="357" spans="1:10" ht="18" customHeight="1" x14ac:dyDescent="0.25">
      <c r="A357" s="55" t="s">
        <v>292</v>
      </c>
      <c r="B357" s="5" t="s">
        <v>310</v>
      </c>
      <c r="C357" s="62" t="s">
        <v>26</v>
      </c>
      <c r="D357" s="25" t="s">
        <v>84</v>
      </c>
      <c r="E357" s="25" t="s">
        <v>84</v>
      </c>
      <c r="F357" s="25" t="s">
        <v>84</v>
      </c>
      <c r="G357" s="25" t="s">
        <v>84</v>
      </c>
      <c r="H357" s="25" t="s">
        <v>84</v>
      </c>
      <c r="I357" s="25" t="s">
        <v>84</v>
      </c>
      <c r="J357" s="93" t="s">
        <v>84</v>
      </c>
    </row>
    <row r="358" spans="1:10" ht="47.25" x14ac:dyDescent="0.25">
      <c r="A358" s="55" t="s">
        <v>293</v>
      </c>
      <c r="B358" s="1" t="s">
        <v>453</v>
      </c>
      <c r="C358" s="62" t="s">
        <v>26</v>
      </c>
      <c r="D358" s="25" t="s">
        <v>84</v>
      </c>
      <c r="E358" s="25" t="s">
        <v>84</v>
      </c>
      <c r="F358" s="25" t="s">
        <v>84</v>
      </c>
      <c r="G358" s="25" t="s">
        <v>84</v>
      </c>
      <c r="H358" s="25" t="s">
        <v>84</v>
      </c>
      <c r="I358" s="25" t="s">
        <v>84</v>
      </c>
      <c r="J358" s="93" t="s">
        <v>84</v>
      </c>
    </row>
    <row r="359" spans="1:10" ht="47.25" x14ac:dyDescent="0.25">
      <c r="A359" s="55" t="s">
        <v>294</v>
      </c>
      <c r="B359" s="1" t="s">
        <v>454</v>
      </c>
      <c r="C359" s="62" t="s">
        <v>26</v>
      </c>
      <c r="D359" s="25" t="s">
        <v>84</v>
      </c>
      <c r="E359" s="25" t="s">
        <v>84</v>
      </c>
      <c r="F359" s="25" t="s">
        <v>84</v>
      </c>
      <c r="G359" s="25" t="s">
        <v>84</v>
      </c>
      <c r="H359" s="25" t="s">
        <v>84</v>
      </c>
      <c r="I359" s="25" t="s">
        <v>84</v>
      </c>
      <c r="J359" s="93" t="s">
        <v>84</v>
      </c>
    </row>
    <row r="360" spans="1:10" ht="31.5" x14ac:dyDescent="0.25">
      <c r="A360" s="55" t="s">
        <v>295</v>
      </c>
      <c r="B360" s="1" t="s">
        <v>204</v>
      </c>
      <c r="C360" s="62" t="s">
        <v>26</v>
      </c>
      <c r="D360" s="25" t="s">
        <v>84</v>
      </c>
      <c r="E360" s="25" t="s">
        <v>84</v>
      </c>
      <c r="F360" s="25" t="s">
        <v>84</v>
      </c>
      <c r="G360" s="25" t="s">
        <v>84</v>
      </c>
      <c r="H360" s="25" t="s">
        <v>84</v>
      </c>
      <c r="I360" s="25" t="s">
        <v>84</v>
      </c>
      <c r="J360" s="93" t="s">
        <v>84</v>
      </c>
    </row>
    <row r="361" spans="1:10" x14ac:dyDescent="0.25">
      <c r="A361" s="55" t="s">
        <v>296</v>
      </c>
      <c r="B361" s="5" t="s">
        <v>309</v>
      </c>
      <c r="C361" s="62" t="s">
        <v>67</v>
      </c>
      <c r="D361" s="25" t="s">
        <v>84</v>
      </c>
      <c r="E361" s="25" t="s">
        <v>84</v>
      </c>
      <c r="F361" s="25" t="s">
        <v>84</v>
      </c>
      <c r="G361" s="25" t="s">
        <v>84</v>
      </c>
      <c r="H361" s="25" t="s">
        <v>84</v>
      </c>
      <c r="I361" s="25" t="s">
        <v>84</v>
      </c>
      <c r="J361" s="93" t="s">
        <v>84</v>
      </c>
    </row>
    <row r="362" spans="1:10" ht="31.5" x14ac:dyDescent="0.25">
      <c r="A362" s="55" t="s">
        <v>297</v>
      </c>
      <c r="B362" s="1" t="s">
        <v>205</v>
      </c>
      <c r="C362" s="62" t="s">
        <v>67</v>
      </c>
      <c r="D362" s="25" t="s">
        <v>84</v>
      </c>
      <c r="E362" s="25" t="s">
        <v>84</v>
      </c>
      <c r="F362" s="25" t="s">
        <v>84</v>
      </c>
      <c r="G362" s="25" t="s">
        <v>84</v>
      </c>
      <c r="H362" s="25" t="s">
        <v>84</v>
      </c>
      <c r="I362" s="25" t="s">
        <v>84</v>
      </c>
      <c r="J362" s="93" t="s">
        <v>84</v>
      </c>
    </row>
    <row r="363" spans="1:10" x14ac:dyDescent="0.25">
      <c r="A363" s="55" t="s">
        <v>298</v>
      </c>
      <c r="B363" s="1" t="s">
        <v>206</v>
      </c>
      <c r="C363" s="62" t="s">
        <v>67</v>
      </c>
      <c r="D363" s="25" t="s">
        <v>84</v>
      </c>
      <c r="E363" s="25" t="s">
        <v>84</v>
      </c>
      <c r="F363" s="25" t="s">
        <v>84</v>
      </c>
      <c r="G363" s="25" t="s">
        <v>84</v>
      </c>
      <c r="H363" s="25" t="s">
        <v>84</v>
      </c>
      <c r="I363" s="25" t="s">
        <v>84</v>
      </c>
      <c r="J363" s="93" t="s">
        <v>84</v>
      </c>
    </row>
    <row r="364" spans="1:10" ht="31.5" x14ac:dyDescent="0.25">
      <c r="A364" s="55" t="s">
        <v>299</v>
      </c>
      <c r="B364" s="5" t="s">
        <v>308</v>
      </c>
      <c r="C364" s="62" t="s">
        <v>321</v>
      </c>
      <c r="D364" s="25" t="s">
        <v>84</v>
      </c>
      <c r="E364" s="25" t="s">
        <v>84</v>
      </c>
      <c r="F364" s="25" t="s">
        <v>84</v>
      </c>
      <c r="G364" s="25" t="s">
        <v>84</v>
      </c>
      <c r="H364" s="25" t="s">
        <v>84</v>
      </c>
      <c r="I364" s="25" t="s">
        <v>84</v>
      </c>
      <c r="J364" s="93" t="s">
        <v>84</v>
      </c>
    </row>
    <row r="365" spans="1:10" x14ac:dyDescent="0.25">
      <c r="A365" s="55" t="s">
        <v>300</v>
      </c>
      <c r="B365" s="1" t="s">
        <v>202</v>
      </c>
      <c r="C365" s="62" t="s">
        <v>321</v>
      </c>
      <c r="D365" s="97" t="s">
        <v>84</v>
      </c>
      <c r="E365" s="97" t="s">
        <v>84</v>
      </c>
      <c r="F365" s="97" t="s">
        <v>84</v>
      </c>
      <c r="G365" s="97" t="s">
        <v>84</v>
      </c>
      <c r="H365" s="97" t="s">
        <v>84</v>
      </c>
      <c r="I365" s="97" t="s">
        <v>84</v>
      </c>
      <c r="J365" s="102" t="s">
        <v>84</v>
      </c>
    </row>
    <row r="366" spans="1:10" x14ac:dyDescent="0.25">
      <c r="A366" s="55" t="s">
        <v>301</v>
      </c>
      <c r="B366" s="1" t="s">
        <v>203</v>
      </c>
      <c r="C366" s="62" t="s">
        <v>321</v>
      </c>
      <c r="D366" s="97" t="s">
        <v>84</v>
      </c>
      <c r="E366" s="97" t="s">
        <v>84</v>
      </c>
      <c r="F366" s="97" t="s">
        <v>84</v>
      </c>
      <c r="G366" s="97" t="s">
        <v>84</v>
      </c>
      <c r="H366" s="97" t="s">
        <v>84</v>
      </c>
      <c r="I366" s="97" t="s">
        <v>84</v>
      </c>
      <c r="J366" s="102" t="s">
        <v>84</v>
      </c>
    </row>
    <row r="367" spans="1:10" ht="16.5" thickBot="1" x14ac:dyDescent="0.3">
      <c r="A367" s="57" t="s">
        <v>302</v>
      </c>
      <c r="B367" s="19" t="s">
        <v>455</v>
      </c>
      <c r="C367" s="64" t="s">
        <v>28</v>
      </c>
      <c r="D367" s="72">
        <v>2231.7291129032301</v>
      </c>
      <c r="E367" s="27">
        <v>2225.7725</v>
      </c>
      <c r="F367" s="27">
        <f>'[1]7.Затраты на персонал'!G$13</f>
        <v>2182.5174999999999</v>
      </c>
      <c r="G367" s="27">
        <f>'[1]7.Затраты на персонал'!H$13</f>
        <v>2134.5</v>
      </c>
      <c r="H367" s="27">
        <f>'[1]7.Затраты на персонал'!O$13</f>
        <v>2106.5</v>
      </c>
      <c r="I367" s="27">
        <f>'[1]7.Затраты на персонал'!P$13</f>
        <v>2097.5</v>
      </c>
      <c r="J367" s="28">
        <f>I367</f>
        <v>2097.5</v>
      </c>
    </row>
    <row r="368" spans="1:10" x14ac:dyDescent="0.25">
      <c r="A368" s="150" t="s">
        <v>686</v>
      </c>
      <c r="B368" s="151"/>
      <c r="C368" s="151"/>
      <c r="D368" s="151"/>
      <c r="E368" s="151"/>
      <c r="F368" s="151"/>
      <c r="G368" s="151"/>
      <c r="H368" s="151"/>
      <c r="I368" s="151"/>
      <c r="J368" s="152"/>
    </row>
    <row r="369" spans="1:10" ht="10.5" customHeight="1" thickBot="1" x14ac:dyDescent="0.3">
      <c r="A369" s="150"/>
      <c r="B369" s="151"/>
      <c r="C369" s="151"/>
      <c r="D369" s="151"/>
      <c r="E369" s="151"/>
      <c r="F369" s="151"/>
      <c r="G369" s="151"/>
      <c r="H369" s="151"/>
      <c r="I369" s="151"/>
      <c r="J369" s="152"/>
    </row>
    <row r="370" spans="1:10" ht="23.25" customHeight="1" x14ac:dyDescent="0.25">
      <c r="A370" s="155" t="s">
        <v>0</v>
      </c>
      <c r="B370" s="157" t="s">
        <v>1</v>
      </c>
      <c r="C370" s="159" t="s">
        <v>176</v>
      </c>
      <c r="D370" s="119" t="s">
        <v>690</v>
      </c>
      <c r="E370" s="119" t="s">
        <v>691</v>
      </c>
      <c r="F370" s="119" t="s">
        <v>692</v>
      </c>
      <c r="G370" s="118" t="s">
        <v>695</v>
      </c>
      <c r="H370" s="113" t="s">
        <v>696</v>
      </c>
      <c r="I370" s="119" t="s">
        <v>697</v>
      </c>
      <c r="J370" s="120" t="s">
        <v>89</v>
      </c>
    </row>
    <row r="371" spans="1:10" ht="68.25" customHeight="1" x14ac:dyDescent="0.25">
      <c r="A371" s="156"/>
      <c r="B371" s="158"/>
      <c r="C371" s="160"/>
      <c r="D371" s="114" t="s">
        <v>68</v>
      </c>
      <c r="E371" s="114" t="s">
        <v>68</v>
      </c>
      <c r="F371" s="114" t="s">
        <v>694</v>
      </c>
      <c r="G371" s="121" t="s">
        <v>698</v>
      </c>
      <c r="H371" s="121" t="s">
        <v>698</v>
      </c>
      <c r="I371" s="121" t="s">
        <v>698</v>
      </c>
      <c r="J371" s="122" t="s">
        <v>698</v>
      </c>
    </row>
    <row r="372" spans="1:10" ht="16.5" thickBot="1" x14ac:dyDescent="0.3">
      <c r="A372" s="38">
        <v>1</v>
      </c>
      <c r="B372" s="39">
        <v>2</v>
      </c>
      <c r="C372" s="66">
        <v>3</v>
      </c>
      <c r="D372" s="40">
        <v>4</v>
      </c>
      <c r="E372" s="40">
        <v>5</v>
      </c>
      <c r="F372" s="40">
        <v>6</v>
      </c>
      <c r="G372" s="40">
        <v>7</v>
      </c>
      <c r="H372" s="40">
        <v>8</v>
      </c>
      <c r="I372" s="40">
        <v>9</v>
      </c>
      <c r="J372" s="41">
        <v>10</v>
      </c>
    </row>
    <row r="373" spans="1:10" ht="30.75" customHeight="1" x14ac:dyDescent="0.25">
      <c r="A373" s="153" t="s">
        <v>657</v>
      </c>
      <c r="B373" s="154"/>
      <c r="C373" s="67" t="s">
        <v>321</v>
      </c>
      <c r="D373" s="105">
        <v>5616.2375426975623</v>
      </c>
      <c r="E373" s="105">
        <v>3892.8937812520526</v>
      </c>
      <c r="F373" s="124">
        <f>'[1]6.ИПР'!G$44/1000</f>
        <v>5518.9332705599991</v>
      </c>
      <c r="G373" s="124">
        <f>'[1]6.ИПР'!H$44/1000</f>
        <v>2549.2230473500003</v>
      </c>
      <c r="H373" s="124">
        <f>'[1]6.ИПР'!O$44/1000</f>
        <v>1675.2028192099999</v>
      </c>
      <c r="I373" s="124">
        <f>'[1]6.ИПР'!P$44/1000</f>
        <v>1472.3430927299999</v>
      </c>
      <c r="J373" s="46">
        <f>SUM(G373:I373)</f>
        <v>5696.7689592899997</v>
      </c>
    </row>
    <row r="374" spans="1:10" x14ac:dyDescent="0.25">
      <c r="A374" s="42" t="s">
        <v>8</v>
      </c>
      <c r="B374" s="29" t="s">
        <v>631</v>
      </c>
      <c r="C374" s="68" t="s">
        <v>321</v>
      </c>
      <c r="D374" s="106">
        <v>5568.0619631975624</v>
      </c>
      <c r="E374" s="106">
        <v>3492.8937812520526</v>
      </c>
      <c r="F374" s="125">
        <f>'[1]6.ИПР'!G$45/1000</f>
        <v>4976.3221457899999</v>
      </c>
      <c r="G374" s="125">
        <f>'[1]6.ИПР'!H$45/1000</f>
        <v>2549.2230473500003</v>
      </c>
      <c r="H374" s="125">
        <f>'[1]6.ИПР'!O$45/1000</f>
        <v>1675.2028192099999</v>
      </c>
      <c r="I374" s="125">
        <f>'[1]6.ИПР'!P$45/1000</f>
        <v>1472.3430927299999</v>
      </c>
      <c r="J374" s="48">
        <f>SUM(G374:I374)</f>
        <v>5696.7689592899997</v>
      </c>
    </row>
    <row r="375" spans="1:10" x14ac:dyDescent="0.25">
      <c r="A375" s="42" t="s">
        <v>9</v>
      </c>
      <c r="B375" s="30" t="s">
        <v>69</v>
      </c>
      <c r="C375" s="68" t="s">
        <v>321</v>
      </c>
      <c r="D375" s="106">
        <v>1513.6128305509999</v>
      </c>
      <c r="E375" s="106">
        <v>1435.0566389201999</v>
      </c>
      <c r="F375" s="125">
        <f>'[1]6.ИПР'!G$46/1000</f>
        <v>859.88214655999991</v>
      </c>
      <c r="G375" s="125">
        <f>'[1]6.ИПР'!H$46/1000</f>
        <v>456.8</v>
      </c>
      <c r="H375" s="125">
        <f>'[1]6.ИПР'!O$46/1000</f>
        <v>120</v>
      </c>
      <c r="I375" s="125">
        <f>'[1]6.ИПР'!P$46/1000</f>
        <v>120</v>
      </c>
      <c r="J375" s="48">
        <f>SUM(G375:I375)</f>
        <v>696.8</v>
      </c>
    </row>
    <row r="376" spans="1:10" ht="31.5" x14ac:dyDescent="0.25">
      <c r="A376" s="42" t="s">
        <v>70</v>
      </c>
      <c r="B376" s="31" t="s">
        <v>542</v>
      </c>
      <c r="C376" s="68" t="s">
        <v>321</v>
      </c>
      <c r="D376" s="106">
        <f t="shared" ref="D376" si="54">D375</f>
        <v>1513.6128305509999</v>
      </c>
      <c r="E376" s="106">
        <f>E375</f>
        <v>1435.0566389201999</v>
      </c>
      <c r="F376" s="125">
        <f>F375</f>
        <v>859.88214655999991</v>
      </c>
      <c r="G376" s="125">
        <f t="shared" ref="G376:I376" si="55">G375</f>
        <v>456.8</v>
      </c>
      <c r="H376" s="125">
        <f t="shared" si="55"/>
        <v>120</v>
      </c>
      <c r="I376" s="125">
        <f t="shared" si="55"/>
        <v>120</v>
      </c>
      <c r="J376" s="106">
        <f>SUM(G376:I376)</f>
        <v>696.8</v>
      </c>
    </row>
    <row r="377" spans="1:10" x14ac:dyDescent="0.25">
      <c r="A377" s="42" t="s">
        <v>164</v>
      </c>
      <c r="B377" s="32" t="s">
        <v>457</v>
      </c>
      <c r="C377" s="68" t="s">
        <v>321</v>
      </c>
      <c r="D377" s="106" t="s">
        <v>84</v>
      </c>
      <c r="E377" s="106" t="s">
        <v>84</v>
      </c>
      <c r="F377" s="125" t="s">
        <v>84</v>
      </c>
      <c r="G377" s="125" t="s">
        <v>84</v>
      </c>
      <c r="H377" s="125" t="s">
        <v>84</v>
      </c>
      <c r="I377" s="125" t="s">
        <v>84</v>
      </c>
      <c r="J377" s="106" t="s">
        <v>84</v>
      </c>
    </row>
    <row r="378" spans="1:10" ht="31.5" x14ac:dyDescent="0.25">
      <c r="A378" s="42" t="s">
        <v>497</v>
      </c>
      <c r="B378" s="33" t="s">
        <v>474</v>
      </c>
      <c r="C378" s="68" t="s">
        <v>321</v>
      </c>
      <c r="D378" s="106" t="s">
        <v>84</v>
      </c>
      <c r="E378" s="106" t="s">
        <v>84</v>
      </c>
      <c r="F378" s="125" t="s">
        <v>84</v>
      </c>
      <c r="G378" s="125" t="s">
        <v>84</v>
      </c>
      <c r="H378" s="125" t="s">
        <v>84</v>
      </c>
      <c r="I378" s="125" t="s">
        <v>84</v>
      </c>
      <c r="J378" s="106" t="s">
        <v>84</v>
      </c>
    </row>
    <row r="379" spans="1:10" ht="31.5" x14ac:dyDescent="0.25">
      <c r="A379" s="42" t="s">
        <v>498</v>
      </c>
      <c r="B379" s="33" t="s">
        <v>475</v>
      </c>
      <c r="C379" s="68" t="s">
        <v>321</v>
      </c>
      <c r="D379" s="106" t="s">
        <v>84</v>
      </c>
      <c r="E379" s="106" t="s">
        <v>84</v>
      </c>
      <c r="F379" s="125" t="s">
        <v>84</v>
      </c>
      <c r="G379" s="125" t="s">
        <v>84</v>
      </c>
      <c r="H379" s="125" t="s">
        <v>84</v>
      </c>
      <c r="I379" s="125" t="s">
        <v>84</v>
      </c>
      <c r="J379" s="106" t="s">
        <v>84</v>
      </c>
    </row>
    <row r="380" spans="1:10" ht="31.5" x14ac:dyDescent="0.25">
      <c r="A380" s="42" t="s">
        <v>543</v>
      </c>
      <c r="B380" s="33" t="s">
        <v>460</v>
      </c>
      <c r="C380" s="68" t="s">
        <v>321</v>
      </c>
      <c r="D380" s="106" t="s">
        <v>84</v>
      </c>
      <c r="E380" s="106" t="s">
        <v>84</v>
      </c>
      <c r="F380" s="125" t="s">
        <v>84</v>
      </c>
      <c r="G380" s="125" t="s">
        <v>84</v>
      </c>
      <c r="H380" s="125" t="s">
        <v>84</v>
      </c>
      <c r="I380" s="125" t="s">
        <v>84</v>
      </c>
      <c r="J380" s="106" t="s">
        <v>84</v>
      </c>
    </row>
    <row r="381" spans="1:10" x14ac:dyDescent="0.25">
      <c r="A381" s="42" t="s">
        <v>165</v>
      </c>
      <c r="B381" s="32" t="s">
        <v>650</v>
      </c>
      <c r="C381" s="68" t="s">
        <v>321</v>
      </c>
      <c r="D381" s="106" t="s">
        <v>84</v>
      </c>
      <c r="E381" s="106" t="s">
        <v>84</v>
      </c>
      <c r="F381" s="125" t="s">
        <v>84</v>
      </c>
      <c r="G381" s="125" t="s">
        <v>84</v>
      </c>
      <c r="H381" s="125" t="s">
        <v>84</v>
      </c>
      <c r="I381" s="125" t="s">
        <v>84</v>
      </c>
      <c r="J381" s="106" t="s">
        <v>84</v>
      </c>
    </row>
    <row r="382" spans="1:10" x14ac:dyDescent="0.25">
      <c r="A382" s="42" t="s">
        <v>166</v>
      </c>
      <c r="B382" s="32" t="s">
        <v>458</v>
      </c>
      <c r="C382" s="68" t="s">
        <v>321</v>
      </c>
      <c r="D382" s="106" t="s">
        <v>84</v>
      </c>
      <c r="E382" s="106" t="s">
        <v>84</v>
      </c>
      <c r="F382" s="125" t="s">
        <v>84</v>
      </c>
      <c r="G382" s="125" t="s">
        <v>84</v>
      </c>
      <c r="H382" s="125" t="s">
        <v>84</v>
      </c>
      <c r="I382" s="125" t="s">
        <v>84</v>
      </c>
      <c r="J382" s="106" t="s">
        <v>84</v>
      </c>
    </row>
    <row r="383" spans="1:10" x14ac:dyDescent="0.25">
      <c r="A383" s="42" t="s">
        <v>167</v>
      </c>
      <c r="B383" s="32" t="s">
        <v>642</v>
      </c>
      <c r="C383" s="68" t="s">
        <v>321</v>
      </c>
      <c r="D383" s="106" t="s">
        <v>84</v>
      </c>
      <c r="E383" s="106" t="s">
        <v>84</v>
      </c>
      <c r="F383" s="125" t="s">
        <v>84</v>
      </c>
      <c r="G383" s="125" t="s">
        <v>84</v>
      </c>
      <c r="H383" s="125" t="s">
        <v>84</v>
      </c>
      <c r="I383" s="125" t="s">
        <v>84</v>
      </c>
      <c r="J383" s="106" t="s">
        <v>84</v>
      </c>
    </row>
    <row r="384" spans="1:10" x14ac:dyDescent="0.25">
      <c r="A384" s="42" t="s">
        <v>168</v>
      </c>
      <c r="B384" s="32" t="s">
        <v>73</v>
      </c>
      <c r="C384" s="68" t="s">
        <v>321</v>
      </c>
      <c r="D384" s="106">
        <v>1513.6128305509999</v>
      </c>
      <c r="E384" s="106">
        <f>E376</f>
        <v>1435.0566389201999</v>
      </c>
      <c r="F384" s="125">
        <f>F376</f>
        <v>859.88214655999991</v>
      </c>
      <c r="G384" s="125">
        <f t="shared" ref="G384:I384" si="56">G376</f>
        <v>456.8</v>
      </c>
      <c r="H384" s="125">
        <f t="shared" si="56"/>
        <v>120</v>
      </c>
      <c r="I384" s="125">
        <f t="shared" si="56"/>
        <v>120</v>
      </c>
      <c r="J384" s="48">
        <f>SUM(G384:I384)</f>
        <v>696.8</v>
      </c>
    </row>
    <row r="385" spans="1:13" ht="31.5" x14ac:dyDescent="0.25">
      <c r="A385" s="42" t="s">
        <v>544</v>
      </c>
      <c r="B385" s="33" t="s">
        <v>541</v>
      </c>
      <c r="C385" s="68" t="s">
        <v>321</v>
      </c>
      <c r="D385" s="106">
        <v>379.580577694</v>
      </c>
      <c r="E385" s="106">
        <v>460.19401478579999</v>
      </c>
      <c r="F385" s="123">
        <f>'[1]6.ИПР'!G$113/1000</f>
        <v>0</v>
      </c>
      <c r="G385" s="127">
        <f>'[1]6.ИПР'!H$113/1000</f>
        <v>0</v>
      </c>
      <c r="H385" s="127">
        <f>'[1]6.ИПР'!O$113/1000</f>
        <v>0</v>
      </c>
      <c r="I385" s="127">
        <f>'[1]6.ИПР'!P$113/1000</f>
        <v>0</v>
      </c>
      <c r="J385" s="48">
        <f t="shared" ref="J385:J386" si="57">SUM(G385:I385)</f>
        <v>0</v>
      </c>
    </row>
    <row r="386" spans="1:13" x14ac:dyDescent="0.25">
      <c r="A386" s="42" t="s">
        <v>545</v>
      </c>
      <c r="B386" s="33" t="s">
        <v>592</v>
      </c>
      <c r="C386" s="68" t="s">
        <v>321</v>
      </c>
      <c r="D386" s="106">
        <v>1134.0322528569998</v>
      </c>
      <c r="E386" s="106">
        <f>E385</f>
        <v>460.19401478579999</v>
      </c>
      <c r="F386" s="123">
        <f>F385</f>
        <v>0</v>
      </c>
      <c r="G386" s="127">
        <f t="shared" ref="G386:I386" si="58">G385</f>
        <v>0</v>
      </c>
      <c r="H386" s="127">
        <f t="shared" si="58"/>
        <v>0</v>
      </c>
      <c r="I386" s="127">
        <f t="shared" si="58"/>
        <v>0</v>
      </c>
      <c r="J386" s="48">
        <f t="shared" si="57"/>
        <v>0</v>
      </c>
      <c r="M386" s="117">
        <v>97.289415919999996</v>
      </c>
    </row>
    <row r="387" spans="1:13" x14ac:dyDescent="0.25">
      <c r="A387" s="42" t="s">
        <v>546</v>
      </c>
      <c r="B387" s="33" t="s">
        <v>303</v>
      </c>
      <c r="C387" s="68" t="s">
        <v>321</v>
      </c>
      <c r="D387" s="106">
        <v>1513.6128305509999</v>
      </c>
      <c r="E387" s="106">
        <f>E384-E385</f>
        <v>974.86262413439999</v>
      </c>
      <c r="F387" s="125">
        <f>'[1]6.ИПР'!G$114/1000</f>
        <v>859.88214655999991</v>
      </c>
      <c r="G387" s="125">
        <f>'[1]6.ИПР'!H$114/1000</f>
        <v>456.8</v>
      </c>
      <c r="H387" s="125">
        <f>'[1]6.ИПР'!O$114/1000</f>
        <v>120</v>
      </c>
      <c r="I387" s="125">
        <f>'[1]6.ИПР'!P$114/1000</f>
        <v>120</v>
      </c>
      <c r="J387" s="48">
        <f>SUM(G387:I387)</f>
        <v>696.8</v>
      </c>
    </row>
    <row r="388" spans="1:13" x14ac:dyDescent="0.25">
      <c r="A388" s="42" t="s">
        <v>547</v>
      </c>
      <c r="B388" s="33" t="s">
        <v>592</v>
      </c>
      <c r="C388" s="68" t="s">
        <v>321</v>
      </c>
      <c r="D388" s="106">
        <v>1513.6128305509999</v>
      </c>
      <c r="E388" s="106">
        <f>E387</f>
        <v>974.86262413439999</v>
      </c>
      <c r="F388" s="125">
        <f>F387</f>
        <v>859.88214655999991</v>
      </c>
      <c r="G388" s="125">
        <f t="shared" ref="G388:I388" si="59">G387</f>
        <v>456.8</v>
      </c>
      <c r="H388" s="125">
        <f t="shared" si="59"/>
        <v>120</v>
      </c>
      <c r="I388" s="125">
        <f t="shared" si="59"/>
        <v>120</v>
      </c>
      <c r="J388" s="48">
        <f>SUM(G388:I388)</f>
        <v>696.8</v>
      </c>
    </row>
    <row r="389" spans="1:13" x14ac:dyDescent="0.25">
      <c r="A389" s="42" t="s">
        <v>169</v>
      </c>
      <c r="B389" s="32" t="s">
        <v>459</v>
      </c>
      <c r="C389" s="68" t="s">
        <v>321</v>
      </c>
      <c r="D389" s="106" t="s">
        <v>84</v>
      </c>
      <c r="E389" s="106" t="s">
        <v>84</v>
      </c>
      <c r="F389" s="125" t="s">
        <v>84</v>
      </c>
      <c r="G389" s="125" t="s">
        <v>84</v>
      </c>
      <c r="H389" s="125" t="s">
        <v>84</v>
      </c>
      <c r="I389" s="125" t="s">
        <v>84</v>
      </c>
      <c r="J389" s="106" t="s">
        <v>84</v>
      </c>
    </row>
    <row r="390" spans="1:13" x14ac:dyDescent="0.25">
      <c r="A390" s="42" t="s">
        <v>188</v>
      </c>
      <c r="B390" s="32" t="s">
        <v>647</v>
      </c>
      <c r="C390" s="68" t="s">
        <v>321</v>
      </c>
      <c r="D390" s="106" t="s">
        <v>84</v>
      </c>
      <c r="E390" s="106" t="s">
        <v>84</v>
      </c>
      <c r="F390" s="125" t="s">
        <v>84</v>
      </c>
      <c r="G390" s="125" t="s">
        <v>84</v>
      </c>
      <c r="H390" s="125" t="s">
        <v>84</v>
      </c>
      <c r="I390" s="125" t="s">
        <v>84</v>
      </c>
      <c r="J390" s="106" t="s">
        <v>84</v>
      </c>
    </row>
    <row r="391" spans="1:13" ht="31.5" x14ac:dyDescent="0.25">
      <c r="A391" s="42" t="s">
        <v>486</v>
      </c>
      <c r="B391" s="32" t="s">
        <v>632</v>
      </c>
      <c r="C391" s="68" t="s">
        <v>321</v>
      </c>
      <c r="D391" s="106" t="s">
        <v>84</v>
      </c>
      <c r="E391" s="106" t="s">
        <v>84</v>
      </c>
      <c r="F391" s="125" t="s">
        <v>84</v>
      </c>
      <c r="G391" s="125" t="s">
        <v>84</v>
      </c>
      <c r="H391" s="125" t="s">
        <v>84</v>
      </c>
      <c r="I391" s="125" t="s">
        <v>84</v>
      </c>
      <c r="J391" s="106" t="s">
        <v>84</v>
      </c>
    </row>
    <row r="392" spans="1:13" ht="18" customHeight="1" x14ac:dyDescent="0.25">
      <c r="A392" s="42" t="s">
        <v>548</v>
      </c>
      <c r="B392" s="33" t="s">
        <v>215</v>
      </c>
      <c r="C392" s="68" t="s">
        <v>321</v>
      </c>
      <c r="D392" s="106" t="s">
        <v>84</v>
      </c>
      <c r="E392" s="106" t="s">
        <v>84</v>
      </c>
      <c r="F392" s="125" t="s">
        <v>84</v>
      </c>
      <c r="G392" s="125" t="s">
        <v>84</v>
      </c>
      <c r="H392" s="125" t="s">
        <v>84</v>
      </c>
      <c r="I392" s="125" t="s">
        <v>84</v>
      </c>
      <c r="J392" s="106" t="s">
        <v>84</v>
      </c>
    </row>
    <row r="393" spans="1:13" ht="18" customHeight="1" x14ac:dyDescent="0.25">
      <c r="A393" s="42" t="s">
        <v>549</v>
      </c>
      <c r="B393" s="34" t="s">
        <v>203</v>
      </c>
      <c r="C393" s="68" t="s">
        <v>321</v>
      </c>
      <c r="D393" s="106" t="s">
        <v>84</v>
      </c>
      <c r="E393" s="106" t="s">
        <v>84</v>
      </c>
      <c r="F393" s="125" t="s">
        <v>84</v>
      </c>
      <c r="G393" s="125" t="s">
        <v>84</v>
      </c>
      <c r="H393" s="125" t="s">
        <v>84</v>
      </c>
      <c r="I393" s="125" t="s">
        <v>84</v>
      </c>
      <c r="J393" s="106" t="s">
        <v>84</v>
      </c>
    </row>
    <row r="394" spans="1:13" ht="31.5" x14ac:dyDescent="0.25">
      <c r="A394" s="42" t="s">
        <v>71</v>
      </c>
      <c r="B394" s="31" t="s">
        <v>588</v>
      </c>
      <c r="C394" s="68" t="s">
        <v>321</v>
      </c>
      <c r="D394" s="106" t="s">
        <v>84</v>
      </c>
      <c r="E394" s="106" t="s">
        <v>84</v>
      </c>
      <c r="F394" s="125" t="s">
        <v>84</v>
      </c>
      <c r="G394" s="125" t="s">
        <v>84</v>
      </c>
      <c r="H394" s="125" t="s">
        <v>84</v>
      </c>
      <c r="I394" s="125" t="s">
        <v>84</v>
      </c>
      <c r="J394" s="106" t="s">
        <v>84</v>
      </c>
    </row>
    <row r="395" spans="1:13" ht="31.5" x14ac:dyDescent="0.25">
      <c r="A395" s="42" t="s">
        <v>550</v>
      </c>
      <c r="B395" s="32" t="s">
        <v>474</v>
      </c>
      <c r="C395" s="68" t="s">
        <v>321</v>
      </c>
      <c r="D395" s="106" t="s">
        <v>84</v>
      </c>
      <c r="E395" s="106" t="s">
        <v>84</v>
      </c>
      <c r="F395" s="125" t="s">
        <v>84</v>
      </c>
      <c r="G395" s="125" t="s">
        <v>84</v>
      </c>
      <c r="H395" s="125" t="s">
        <v>84</v>
      </c>
      <c r="I395" s="125" t="s">
        <v>84</v>
      </c>
      <c r="J395" s="106" t="s">
        <v>84</v>
      </c>
    </row>
    <row r="396" spans="1:13" ht="31.5" x14ac:dyDescent="0.25">
      <c r="A396" s="42" t="s">
        <v>551</v>
      </c>
      <c r="B396" s="32" t="s">
        <v>475</v>
      </c>
      <c r="C396" s="68" t="s">
        <v>321</v>
      </c>
      <c r="D396" s="106" t="s">
        <v>84</v>
      </c>
      <c r="E396" s="106" t="s">
        <v>84</v>
      </c>
      <c r="F396" s="125" t="s">
        <v>84</v>
      </c>
      <c r="G396" s="125" t="s">
        <v>84</v>
      </c>
      <c r="H396" s="125" t="s">
        <v>84</v>
      </c>
      <c r="I396" s="125" t="s">
        <v>84</v>
      </c>
      <c r="J396" s="106" t="s">
        <v>84</v>
      </c>
    </row>
    <row r="397" spans="1:13" ht="31.5" x14ac:dyDescent="0.25">
      <c r="A397" s="42" t="s">
        <v>552</v>
      </c>
      <c r="B397" s="32" t="s">
        <v>460</v>
      </c>
      <c r="C397" s="68" t="s">
        <v>321</v>
      </c>
      <c r="D397" s="106" t="s">
        <v>84</v>
      </c>
      <c r="E397" s="106" t="s">
        <v>84</v>
      </c>
      <c r="F397" s="125" t="s">
        <v>84</v>
      </c>
      <c r="G397" s="125" t="s">
        <v>84</v>
      </c>
      <c r="H397" s="125" t="s">
        <v>84</v>
      </c>
      <c r="I397" s="125" t="s">
        <v>84</v>
      </c>
      <c r="J397" s="106" t="s">
        <v>84</v>
      </c>
    </row>
    <row r="398" spans="1:13" x14ac:dyDescent="0.25">
      <c r="A398" s="42" t="s">
        <v>72</v>
      </c>
      <c r="B398" s="31" t="s">
        <v>86</v>
      </c>
      <c r="C398" s="68" t="s">
        <v>321</v>
      </c>
      <c r="D398" s="106" t="s">
        <v>84</v>
      </c>
      <c r="E398" s="106" t="s">
        <v>84</v>
      </c>
      <c r="F398" s="125" t="s">
        <v>84</v>
      </c>
      <c r="G398" s="125" t="s">
        <v>84</v>
      </c>
      <c r="H398" s="125" t="s">
        <v>84</v>
      </c>
      <c r="I398" s="125" t="s">
        <v>84</v>
      </c>
      <c r="J398" s="106" t="s">
        <v>84</v>
      </c>
    </row>
    <row r="399" spans="1:13" x14ac:dyDescent="0.25">
      <c r="A399" s="42" t="s">
        <v>10</v>
      </c>
      <c r="B399" s="30" t="s">
        <v>633</v>
      </c>
      <c r="C399" s="68" t="s">
        <v>321</v>
      </c>
      <c r="D399" s="106">
        <v>700.779160823962</v>
      </c>
      <c r="E399" s="106">
        <v>969.82148881485296</v>
      </c>
      <c r="F399" s="125">
        <f>'[1]6.ИПР'!G$52/1000</f>
        <v>1181.89859133</v>
      </c>
      <c r="G399" s="125">
        <f>'[1]6.ИПР'!H$52/1000</f>
        <v>1276.98656009</v>
      </c>
      <c r="H399" s="125">
        <f>'[1]6.ИПР'!O$52/1000</f>
        <v>954.20281921000003</v>
      </c>
      <c r="I399" s="125">
        <f>'[1]6.ИПР'!P$52/1000</f>
        <v>1352.3430927299999</v>
      </c>
      <c r="J399" s="48">
        <f>SUM(G399:I399)</f>
        <v>3583.5324720299996</v>
      </c>
      <c r="M399" s="117">
        <v>27.112472130000015</v>
      </c>
    </row>
    <row r="400" spans="1:13" x14ac:dyDescent="0.25">
      <c r="A400" s="42" t="s">
        <v>74</v>
      </c>
      <c r="B400" s="31" t="s">
        <v>634</v>
      </c>
      <c r="C400" s="68" t="s">
        <v>321</v>
      </c>
      <c r="D400" s="106">
        <v>640.88578147476198</v>
      </c>
      <c r="E400" s="106">
        <v>897.54215493205299</v>
      </c>
      <c r="F400" s="125">
        <f>'[1]6.ИПР'!G$53/1000</f>
        <v>1141.6981233500001</v>
      </c>
      <c r="G400" s="125">
        <f>'[1]6.ИПР'!H$53/1000</f>
        <v>1250.495535</v>
      </c>
      <c r="H400" s="125">
        <f>'[1]6.ИПР'!O$53/1000</f>
        <v>950</v>
      </c>
      <c r="I400" s="125">
        <f>'[1]6.ИПР'!P$53/1000</f>
        <v>1343.03</v>
      </c>
      <c r="J400" s="48">
        <f>SUM(G400:I400)</f>
        <v>3543.5255349999998</v>
      </c>
    </row>
    <row r="401" spans="1:10" x14ac:dyDescent="0.25">
      <c r="A401" s="42" t="s">
        <v>170</v>
      </c>
      <c r="B401" s="32" t="s">
        <v>317</v>
      </c>
      <c r="C401" s="68" t="s">
        <v>321</v>
      </c>
      <c r="D401" s="106" t="s">
        <v>84</v>
      </c>
      <c r="E401" s="106" t="s">
        <v>84</v>
      </c>
      <c r="F401" s="125" t="s">
        <v>84</v>
      </c>
      <c r="G401" s="125" t="s">
        <v>84</v>
      </c>
      <c r="H401" s="125" t="s">
        <v>84</v>
      </c>
      <c r="I401" s="125" t="s">
        <v>84</v>
      </c>
      <c r="J401" s="106" t="s">
        <v>84</v>
      </c>
    </row>
    <row r="402" spans="1:10" ht="31.5" x14ac:dyDescent="0.25">
      <c r="A402" s="42" t="s">
        <v>499</v>
      </c>
      <c r="B402" s="32" t="s">
        <v>474</v>
      </c>
      <c r="C402" s="68" t="s">
        <v>321</v>
      </c>
      <c r="D402" s="106" t="s">
        <v>84</v>
      </c>
      <c r="E402" s="106" t="s">
        <v>84</v>
      </c>
      <c r="F402" s="125" t="s">
        <v>84</v>
      </c>
      <c r="G402" s="125" t="s">
        <v>84</v>
      </c>
      <c r="H402" s="125" t="s">
        <v>84</v>
      </c>
      <c r="I402" s="125" t="s">
        <v>84</v>
      </c>
      <c r="J402" s="106" t="s">
        <v>84</v>
      </c>
    </row>
    <row r="403" spans="1:10" ht="31.5" x14ac:dyDescent="0.25">
      <c r="A403" s="42" t="s">
        <v>500</v>
      </c>
      <c r="B403" s="32" t="s">
        <v>475</v>
      </c>
      <c r="C403" s="68" t="s">
        <v>321</v>
      </c>
      <c r="D403" s="106" t="s">
        <v>84</v>
      </c>
      <c r="E403" s="106" t="s">
        <v>84</v>
      </c>
      <c r="F403" s="125" t="s">
        <v>84</v>
      </c>
      <c r="G403" s="125" t="s">
        <v>84</v>
      </c>
      <c r="H403" s="125" t="s">
        <v>84</v>
      </c>
      <c r="I403" s="125" t="s">
        <v>84</v>
      </c>
      <c r="J403" s="106" t="s">
        <v>84</v>
      </c>
    </row>
    <row r="404" spans="1:10" ht="31.5" x14ac:dyDescent="0.25">
      <c r="A404" s="42" t="s">
        <v>553</v>
      </c>
      <c r="B404" s="32" t="s">
        <v>460</v>
      </c>
      <c r="C404" s="68" t="s">
        <v>321</v>
      </c>
      <c r="D404" s="106" t="s">
        <v>84</v>
      </c>
      <c r="E404" s="106" t="s">
        <v>84</v>
      </c>
      <c r="F404" s="125" t="s">
        <v>84</v>
      </c>
      <c r="G404" s="125" t="s">
        <v>84</v>
      </c>
      <c r="H404" s="125" t="s">
        <v>84</v>
      </c>
      <c r="I404" s="125" t="s">
        <v>84</v>
      </c>
      <c r="J404" s="106" t="s">
        <v>84</v>
      </c>
    </row>
    <row r="405" spans="1:10" x14ac:dyDescent="0.25">
      <c r="A405" s="42" t="s">
        <v>171</v>
      </c>
      <c r="B405" s="32" t="s">
        <v>646</v>
      </c>
      <c r="C405" s="68" t="s">
        <v>321</v>
      </c>
      <c r="D405" s="106" t="s">
        <v>84</v>
      </c>
      <c r="E405" s="106" t="s">
        <v>84</v>
      </c>
      <c r="F405" s="125" t="s">
        <v>84</v>
      </c>
      <c r="G405" s="125" t="s">
        <v>84</v>
      </c>
      <c r="H405" s="125" t="s">
        <v>84</v>
      </c>
      <c r="I405" s="125" t="s">
        <v>84</v>
      </c>
      <c r="J405" s="106" t="s">
        <v>84</v>
      </c>
    </row>
    <row r="406" spans="1:10" x14ac:dyDescent="0.25">
      <c r="A406" s="42" t="s">
        <v>172</v>
      </c>
      <c r="B406" s="32" t="s">
        <v>318</v>
      </c>
      <c r="C406" s="68" t="s">
        <v>321</v>
      </c>
      <c r="D406" s="106">
        <v>640.88578147476198</v>
      </c>
      <c r="E406" s="106">
        <f>E400</f>
        <v>897.54215493205299</v>
      </c>
      <c r="F406" s="125">
        <f>F400</f>
        <v>1141.6981233500001</v>
      </c>
      <c r="G406" s="128">
        <f t="shared" ref="G406:I406" si="60">G400</f>
        <v>1250.495535</v>
      </c>
      <c r="H406" s="125">
        <f t="shared" si="60"/>
        <v>950</v>
      </c>
      <c r="I406" s="125">
        <f t="shared" si="60"/>
        <v>1343.03</v>
      </c>
      <c r="J406" s="48">
        <f>SUM(G406:I406)</f>
        <v>3543.5255349999998</v>
      </c>
    </row>
    <row r="407" spans="1:10" x14ac:dyDescent="0.25">
      <c r="A407" s="42" t="s">
        <v>173</v>
      </c>
      <c r="B407" s="32" t="s">
        <v>640</v>
      </c>
      <c r="C407" s="68" t="s">
        <v>321</v>
      </c>
      <c r="D407" s="106" t="s">
        <v>84</v>
      </c>
      <c r="E407" s="103" t="s">
        <v>84</v>
      </c>
      <c r="F407" s="103" t="s">
        <v>84</v>
      </c>
      <c r="G407" s="103" t="s">
        <v>84</v>
      </c>
      <c r="H407" s="103" t="s">
        <v>84</v>
      </c>
      <c r="I407" s="103" t="s">
        <v>84</v>
      </c>
      <c r="J407" s="106" t="s">
        <v>84</v>
      </c>
    </row>
    <row r="408" spans="1:10" x14ac:dyDescent="0.25">
      <c r="A408" s="42" t="s">
        <v>174</v>
      </c>
      <c r="B408" s="32" t="s">
        <v>320</v>
      </c>
      <c r="C408" s="68" t="s">
        <v>321</v>
      </c>
      <c r="D408" s="106" t="s">
        <v>84</v>
      </c>
      <c r="E408" s="103" t="s">
        <v>84</v>
      </c>
      <c r="F408" s="103" t="s">
        <v>84</v>
      </c>
      <c r="G408" s="103" t="s">
        <v>84</v>
      </c>
      <c r="H408" s="103" t="s">
        <v>84</v>
      </c>
      <c r="I408" s="103" t="s">
        <v>84</v>
      </c>
      <c r="J408" s="106" t="s">
        <v>84</v>
      </c>
    </row>
    <row r="409" spans="1:10" x14ac:dyDescent="0.25">
      <c r="A409" s="42" t="s">
        <v>175</v>
      </c>
      <c r="B409" s="32" t="s">
        <v>647</v>
      </c>
      <c r="C409" s="68" t="s">
        <v>321</v>
      </c>
      <c r="D409" s="106" t="s">
        <v>84</v>
      </c>
      <c r="E409" s="103" t="s">
        <v>84</v>
      </c>
      <c r="F409" s="103" t="s">
        <v>84</v>
      </c>
      <c r="G409" s="103" t="s">
        <v>84</v>
      </c>
      <c r="H409" s="103" t="s">
        <v>84</v>
      </c>
      <c r="I409" s="103" t="s">
        <v>84</v>
      </c>
      <c r="J409" s="106" t="s">
        <v>84</v>
      </c>
    </row>
    <row r="410" spans="1:10" ht="31.5" x14ac:dyDescent="0.25">
      <c r="A410" s="42" t="s">
        <v>189</v>
      </c>
      <c r="B410" s="32" t="s">
        <v>622</v>
      </c>
      <c r="C410" s="68" t="s">
        <v>321</v>
      </c>
      <c r="D410" s="106" t="s">
        <v>84</v>
      </c>
      <c r="E410" s="103" t="s">
        <v>84</v>
      </c>
      <c r="F410" s="103" t="s">
        <v>84</v>
      </c>
      <c r="G410" s="103" t="s">
        <v>84</v>
      </c>
      <c r="H410" s="103" t="s">
        <v>84</v>
      </c>
      <c r="I410" s="103" t="s">
        <v>84</v>
      </c>
      <c r="J410" s="106" t="s">
        <v>84</v>
      </c>
    </row>
    <row r="411" spans="1:10" x14ac:dyDescent="0.25">
      <c r="A411" s="42" t="s">
        <v>554</v>
      </c>
      <c r="B411" s="33" t="s">
        <v>215</v>
      </c>
      <c r="C411" s="68" t="s">
        <v>321</v>
      </c>
      <c r="D411" s="106" t="s">
        <v>84</v>
      </c>
      <c r="E411" s="103" t="s">
        <v>84</v>
      </c>
      <c r="F411" s="103" t="s">
        <v>84</v>
      </c>
      <c r="G411" s="103" t="s">
        <v>84</v>
      </c>
      <c r="H411" s="103" t="s">
        <v>84</v>
      </c>
      <c r="I411" s="103" t="s">
        <v>84</v>
      </c>
      <c r="J411" s="106" t="s">
        <v>84</v>
      </c>
    </row>
    <row r="412" spans="1:10" x14ac:dyDescent="0.25">
      <c r="A412" s="42" t="s">
        <v>555</v>
      </c>
      <c r="B412" s="34" t="s">
        <v>203</v>
      </c>
      <c r="C412" s="68" t="s">
        <v>321</v>
      </c>
      <c r="D412" s="106" t="s">
        <v>84</v>
      </c>
      <c r="E412" s="103" t="s">
        <v>84</v>
      </c>
      <c r="F412" s="103" t="s">
        <v>84</v>
      </c>
      <c r="G412" s="103" t="s">
        <v>84</v>
      </c>
      <c r="H412" s="103" t="s">
        <v>84</v>
      </c>
      <c r="I412" s="103" t="s">
        <v>84</v>
      </c>
      <c r="J412" s="106" t="s">
        <v>84</v>
      </c>
    </row>
    <row r="413" spans="1:10" x14ac:dyDescent="0.25">
      <c r="A413" s="42" t="s">
        <v>75</v>
      </c>
      <c r="B413" s="31" t="s">
        <v>589</v>
      </c>
      <c r="C413" s="68" t="s">
        <v>321</v>
      </c>
      <c r="D413" s="106">
        <v>8.2234550800087156</v>
      </c>
      <c r="E413" s="106">
        <v>4.6222865899999999</v>
      </c>
      <c r="F413" s="125">
        <f>'[1]6.ИПР'!G$54/1000</f>
        <v>4.93</v>
      </c>
      <c r="G413" s="125">
        <f>'[1]6.ИПР'!H$54/1000</f>
        <v>17.280025090000127</v>
      </c>
      <c r="H413" s="125">
        <f>'[1]6.ИПР'!O$54/1000</f>
        <v>4.202819209999987</v>
      </c>
      <c r="I413" s="125">
        <f>'[1]6.ИПР'!P$54/1000</f>
        <v>9.3130927299999158</v>
      </c>
      <c r="J413" s="48">
        <f>SUM(G413:I413)</f>
        <v>30.795937030000029</v>
      </c>
    </row>
    <row r="414" spans="1:10" x14ac:dyDescent="0.25">
      <c r="A414" s="42" t="s">
        <v>76</v>
      </c>
      <c r="B414" s="31" t="s">
        <v>362</v>
      </c>
      <c r="C414" s="68" t="s">
        <v>321</v>
      </c>
      <c r="D414" s="106">
        <v>51.669924269191284</v>
      </c>
      <c r="E414" s="106">
        <f>E399-E400-E413</f>
        <v>67.657047292799959</v>
      </c>
      <c r="F414" s="125">
        <f>F399-F400-F413</f>
        <v>35.270467979999985</v>
      </c>
      <c r="G414" s="125">
        <f>G399-G400-G413</f>
        <v>9.2109999999998671</v>
      </c>
      <c r="H414" s="125">
        <f t="shared" ref="H414:I414" si="61">H399-H400-H413</f>
        <v>4.2632564145606011E-14</v>
      </c>
      <c r="I414" s="125">
        <f t="shared" si="61"/>
        <v>-3.5527136788005009E-14</v>
      </c>
      <c r="J414" s="48">
        <f>SUM(G414:I414)</f>
        <v>9.2109999999998742</v>
      </c>
    </row>
    <row r="415" spans="1:10" x14ac:dyDescent="0.25">
      <c r="A415" s="42" t="s">
        <v>193</v>
      </c>
      <c r="B415" s="32" t="s">
        <v>317</v>
      </c>
      <c r="C415" s="68" t="s">
        <v>321</v>
      </c>
      <c r="D415" s="106" t="s">
        <v>84</v>
      </c>
      <c r="E415" s="106" t="s">
        <v>84</v>
      </c>
      <c r="F415" s="125" t="s">
        <v>84</v>
      </c>
      <c r="G415" s="125" t="s">
        <v>84</v>
      </c>
      <c r="H415" s="125" t="s">
        <v>84</v>
      </c>
      <c r="I415" s="125" t="s">
        <v>84</v>
      </c>
      <c r="J415" s="106" t="s">
        <v>84</v>
      </c>
    </row>
    <row r="416" spans="1:10" ht="31.5" x14ac:dyDescent="0.25">
      <c r="A416" s="42" t="s">
        <v>501</v>
      </c>
      <c r="B416" s="32" t="s">
        <v>474</v>
      </c>
      <c r="C416" s="68" t="s">
        <v>321</v>
      </c>
      <c r="D416" s="106" t="s">
        <v>84</v>
      </c>
      <c r="E416" s="106" t="s">
        <v>84</v>
      </c>
      <c r="F416" s="125" t="s">
        <v>84</v>
      </c>
      <c r="G416" s="125" t="s">
        <v>84</v>
      </c>
      <c r="H416" s="125" t="s">
        <v>84</v>
      </c>
      <c r="I416" s="125" t="s">
        <v>84</v>
      </c>
      <c r="J416" s="106" t="s">
        <v>84</v>
      </c>
    </row>
    <row r="417" spans="1:10" ht="31.5" x14ac:dyDescent="0.25">
      <c r="A417" s="42" t="s">
        <v>502</v>
      </c>
      <c r="B417" s="32" t="s">
        <v>475</v>
      </c>
      <c r="C417" s="68" t="s">
        <v>321</v>
      </c>
      <c r="D417" s="106" t="s">
        <v>84</v>
      </c>
      <c r="E417" s="106" t="s">
        <v>84</v>
      </c>
      <c r="F417" s="125" t="s">
        <v>84</v>
      </c>
      <c r="G417" s="125" t="s">
        <v>84</v>
      </c>
      <c r="H417" s="125" t="s">
        <v>84</v>
      </c>
      <c r="I417" s="125" t="s">
        <v>84</v>
      </c>
      <c r="J417" s="106" t="s">
        <v>84</v>
      </c>
    </row>
    <row r="418" spans="1:10" ht="31.5" x14ac:dyDescent="0.25">
      <c r="A418" s="42" t="s">
        <v>556</v>
      </c>
      <c r="B418" s="32" t="s">
        <v>460</v>
      </c>
      <c r="C418" s="68" t="s">
        <v>321</v>
      </c>
      <c r="D418" s="106" t="s">
        <v>84</v>
      </c>
      <c r="E418" s="106" t="s">
        <v>84</v>
      </c>
      <c r="F418" s="125" t="s">
        <v>84</v>
      </c>
      <c r="G418" s="125" t="s">
        <v>84</v>
      </c>
      <c r="H418" s="125" t="s">
        <v>84</v>
      </c>
      <c r="I418" s="125" t="s">
        <v>84</v>
      </c>
      <c r="J418" s="106" t="s">
        <v>84</v>
      </c>
    </row>
    <row r="419" spans="1:10" x14ac:dyDescent="0.25">
      <c r="A419" s="42" t="s">
        <v>194</v>
      </c>
      <c r="B419" s="32" t="s">
        <v>646</v>
      </c>
      <c r="C419" s="68" t="s">
        <v>321</v>
      </c>
      <c r="D419" s="106" t="s">
        <v>84</v>
      </c>
      <c r="E419" s="106" t="s">
        <v>84</v>
      </c>
      <c r="F419" s="125" t="s">
        <v>84</v>
      </c>
      <c r="G419" s="125" t="s">
        <v>84</v>
      </c>
      <c r="H419" s="125" t="s">
        <v>84</v>
      </c>
      <c r="I419" s="125" t="s">
        <v>84</v>
      </c>
      <c r="J419" s="106" t="s">
        <v>84</v>
      </c>
    </row>
    <row r="420" spans="1:10" x14ac:dyDescent="0.25">
      <c r="A420" s="42" t="s">
        <v>195</v>
      </c>
      <c r="B420" s="32" t="s">
        <v>318</v>
      </c>
      <c r="C420" s="68" t="s">
        <v>321</v>
      </c>
      <c r="D420" s="106">
        <v>0</v>
      </c>
      <c r="E420" s="106">
        <v>0</v>
      </c>
      <c r="F420" s="125">
        <v>0</v>
      </c>
      <c r="G420" s="125">
        <v>0</v>
      </c>
      <c r="H420" s="125">
        <v>0</v>
      </c>
      <c r="I420" s="125">
        <v>0</v>
      </c>
      <c r="J420" s="48">
        <f>SUM(G420:I420)</f>
        <v>0</v>
      </c>
    </row>
    <row r="421" spans="1:10" x14ac:dyDescent="0.25">
      <c r="A421" s="42" t="s">
        <v>196</v>
      </c>
      <c r="B421" s="32" t="s">
        <v>640</v>
      </c>
      <c r="C421" s="68" t="s">
        <v>321</v>
      </c>
      <c r="D421" s="106" t="s">
        <v>84</v>
      </c>
      <c r="E421" s="106" t="s">
        <v>84</v>
      </c>
      <c r="F421" s="125" t="s">
        <v>84</v>
      </c>
      <c r="G421" s="125" t="s">
        <v>84</v>
      </c>
      <c r="H421" s="125" t="s">
        <v>84</v>
      </c>
      <c r="I421" s="125" t="s">
        <v>84</v>
      </c>
      <c r="J421" s="106" t="s">
        <v>84</v>
      </c>
    </row>
    <row r="422" spans="1:10" x14ac:dyDescent="0.25">
      <c r="A422" s="42" t="s">
        <v>197</v>
      </c>
      <c r="B422" s="32" t="s">
        <v>320</v>
      </c>
      <c r="C422" s="68" t="s">
        <v>321</v>
      </c>
      <c r="D422" s="106" t="s">
        <v>84</v>
      </c>
      <c r="E422" s="106" t="s">
        <v>84</v>
      </c>
      <c r="F422" s="125" t="s">
        <v>84</v>
      </c>
      <c r="G422" s="125" t="s">
        <v>84</v>
      </c>
      <c r="H422" s="125" t="s">
        <v>84</v>
      </c>
      <c r="I422" s="125" t="s">
        <v>84</v>
      </c>
      <c r="J422" s="106" t="s">
        <v>84</v>
      </c>
    </row>
    <row r="423" spans="1:10" x14ac:dyDescent="0.25">
      <c r="A423" s="42" t="s">
        <v>198</v>
      </c>
      <c r="B423" s="32" t="s">
        <v>647</v>
      </c>
      <c r="C423" s="68" t="s">
        <v>321</v>
      </c>
      <c r="D423" s="106" t="s">
        <v>84</v>
      </c>
      <c r="E423" s="106" t="s">
        <v>84</v>
      </c>
      <c r="F423" s="125" t="s">
        <v>84</v>
      </c>
      <c r="G423" s="125" t="s">
        <v>84</v>
      </c>
      <c r="H423" s="125" t="s">
        <v>84</v>
      </c>
      <c r="I423" s="125" t="s">
        <v>84</v>
      </c>
      <c r="J423" s="106" t="s">
        <v>84</v>
      </c>
    </row>
    <row r="424" spans="1:10" ht="31.5" x14ac:dyDescent="0.25">
      <c r="A424" s="42" t="s">
        <v>199</v>
      </c>
      <c r="B424" s="32" t="s">
        <v>622</v>
      </c>
      <c r="C424" s="68" t="s">
        <v>321</v>
      </c>
      <c r="D424" s="106" t="s">
        <v>84</v>
      </c>
      <c r="E424" s="106" t="s">
        <v>84</v>
      </c>
      <c r="F424" s="125" t="s">
        <v>84</v>
      </c>
      <c r="G424" s="125" t="s">
        <v>84</v>
      </c>
      <c r="H424" s="125" t="s">
        <v>84</v>
      </c>
      <c r="I424" s="125" t="s">
        <v>84</v>
      </c>
      <c r="J424" s="106" t="s">
        <v>84</v>
      </c>
    </row>
    <row r="425" spans="1:10" x14ac:dyDescent="0.25">
      <c r="A425" s="42" t="s">
        <v>557</v>
      </c>
      <c r="B425" s="34" t="s">
        <v>215</v>
      </c>
      <c r="C425" s="68" t="s">
        <v>321</v>
      </c>
      <c r="D425" s="106" t="s">
        <v>84</v>
      </c>
      <c r="E425" s="106" t="s">
        <v>84</v>
      </c>
      <c r="F425" s="125" t="s">
        <v>84</v>
      </c>
      <c r="G425" s="125" t="s">
        <v>84</v>
      </c>
      <c r="H425" s="125" t="s">
        <v>84</v>
      </c>
      <c r="I425" s="125" t="s">
        <v>84</v>
      </c>
      <c r="J425" s="106" t="s">
        <v>84</v>
      </c>
    </row>
    <row r="426" spans="1:10" x14ac:dyDescent="0.25">
      <c r="A426" s="42" t="s">
        <v>558</v>
      </c>
      <c r="B426" s="34" t="s">
        <v>203</v>
      </c>
      <c r="C426" s="68" t="s">
        <v>321</v>
      </c>
      <c r="D426" s="106" t="s">
        <v>84</v>
      </c>
      <c r="E426" s="106" t="s">
        <v>84</v>
      </c>
      <c r="F426" s="125" t="s">
        <v>84</v>
      </c>
      <c r="G426" s="125" t="s">
        <v>84</v>
      </c>
      <c r="H426" s="125" t="s">
        <v>84</v>
      </c>
      <c r="I426" s="125" t="s">
        <v>84</v>
      </c>
      <c r="J426" s="106" t="s">
        <v>84</v>
      </c>
    </row>
    <row r="427" spans="1:10" x14ac:dyDescent="0.25">
      <c r="A427" s="42" t="s">
        <v>12</v>
      </c>
      <c r="B427" s="30" t="s">
        <v>559</v>
      </c>
      <c r="C427" s="68" t="s">
        <v>321</v>
      </c>
      <c r="D427" s="106">
        <v>0</v>
      </c>
      <c r="E427" s="106">
        <v>0</v>
      </c>
      <c r="F427" s="125">
        <v>0</v>
      </c>
      <c r="G427" s="125">
        <v>0</v>
      </c>
      <c r="H427" s="125">
        <v>0</v>
      </c>
      <c r="I427" s="125">
        <v>0</v>
      </c>
      <c r="J427" s="48">
        <f t="shared" ref="J427:J442" si="62">SUM(G427:I427)</f>
        <v>0</v>
      </c>
    </row>
    <row r="428" spans="1:10" x14ac:dyDescent="0.25">
      <c r="A428" s="42" t="s">
        <v>29</v>
      </c>
      <c r="B428" s="30" t="s">
        <v>85</v>
      </c>
      <c r="C428" s="68" t="s">
        <v>321</v>
      </c>
      <c r="D428" s="106">
        <v>3353.6699718226</v>
      </c>
      <c r="E428" s="106">
        <v>1088.0156535170001</v>
      </c>
      <c r="F428" s="125">
        <f>'[1]6.ИПР'!G$57/1000</f>
        <v>2934.5414079000002</v>
      </c>
      <c r="G428" s="125">
        <f>'[1]6.ИПР'!H$57/1000</f>
        <v>815.43648725999992</v>
      </c>
      <c r="H428" s="125">
        <f>'[1]6.ИПР'!O$57/1000</f>
        <v>601</v>
      </c>
      <c r="I428" s="125">
        <f>'[1]6.ИПР'!P$57/1000</f>
        <v>0</v>
      </c>
      <c r="J428" s="48">
        <f t="shared" si="62"/>
        <v>1416.4364872599999</v>
      </c>
    </row>
    <row r="429" spans="1:10" x14ac:dyDescent="0.25">
      <c r="A429" s="42" t="s">
        <v>63</v>
      </c>
      <c r="B429" s="31" t="s">
        <v>487</v>
      </c>
      <c r="C429" s="68" t="s">
        <v>321</v>
      </c>
      <c r="D429" s="106">
        <v>3258.12530634</v>
      </c>
      <c r="E429" s="106">
        <v>1104.9816174900002</v>
      </c>
      <c r="F429" s="125">
        <f>'[1]6.ИПР'!G$58/1000</f>
        <v>2917.5669651399999</v>
      </c>
      <c r="G429" s="125">
        <f>'[1]6.ИПР'!H$58/1000</f>
        <v>815.43648725999992</v>
      </c>
      <c r="H429" s="125">
        <f>'[1]6.ИПР'!O$58/1000</f>
        <v>601</v>
      </c>
      <c r="I429" s="125">
        <f>'[1]6.ИПР'!P$58/1000</f>
        <v>0</v>
      </c>
      <c r="J429" s="48">
        <f t="shared" si="62"/>
        <v>1416.4364872599999</v>
      </c>
    </row>
    <row r="430" spans="1:10" x14ac:dyDescent="0.25">
      <c r="A430" s="42" t="s">
        <v>190</v>
      </c>
      <c r="B430" s="31" t="s">
        <v>191</v>
      </c>
      <c r="C430" s="68" t="s">
        <v>321</v>
      </c>
      <c r="D430" s="106">
        <v>95.544665482600067</v>
      </c>
      <c r="E430" s="106">
        <f>E428-E429</f>
        <v>-16.965963973000044</v>
      </c>
      <c r="F430" s="125">
        <f>F428-F429</f>
        <v>16.974442760000329</v>
      </c>
      <c r="G430" s="125">
        <f t="shared" ref="G430:I430" si="63">G428-G429</f>
        <v>0</v>
      </c>
      <c r="H430" s="125">
        <f t="shared" si="63"/>
        <v>0</v>
      </c>
      <c r="I430" s="125">
        <f t="shared" si="63"/>
        <v>0</v>
      </c>
      <c r="J430" s="48">
        <f t="shared" si="62"/>
        <v>0</v>
      </c>
    </row>
    <row r="431" spans="1:10" x14ac:dyDescent="0.25">
      <c r="A431" s="42" t="s">
        <v>11</v>
      </c>
      <c r="B431" s="29" t="s">
        <v>77</v>
      </c>
      <c r="C431" s="68" t="s">
        <v>321</v>
      </c>
      <c r="D431" s="106">
        <v>48.175579499999998</v>
      </c>
      <c r="E431" s="106">
        <v>400</v>
      </c>
      <c r="F431" s="125">
        <f>'[1]6.ИПР'!G$63/1000</f>
        <v>542.61112476999995</v>
      </c>
      <c r="G431" s="125">
        <f>'[1]6.ИПР'!H$63/1000</f>
        <v>0</v>
      </c>
      <c r="H431" s="125">
        <f>'[1]6.ИПР'!O$63/1000</f>
        <v>0</v>
      </c>
      <c r="I431" s="125">
        <f>'[1]6.ИПР'!P$63/1000</f>
        <v>0</v>
      </c>
      <c r="J431" s="48">
        <f t="shared" si="62"/>
        <v>0</v>
      </c>
    </row>
    <row r="432" spans="1:10" x14ac:dyDescent="0.25">
      <c r="A432" s="42" t="s">
        <v>13</v>
      </c>
      <c r="B432" s="30" t="s">
        <v>78</v>
      </c>
      <c r="C432" s="68" t="s">
        <v>321</v>
      </c>
      <c r="D432" s="106">
        <v>0</v>
      </c>
      <c r="E432" s="106">
        <v>400</v>
      </c>
      <c r="F432" s="125">
        <f>'[1]6.ИПР'!G$64/1000</f>
        <v>459.97062729999999</v>
      </c>
      <c r="G432" s="125">
        <f>'[1]6.ИПР'!H$64/1000</f>
        <v>0</v>
      </c>
      <c r="H432" s="125">
        <f>'[1]6.ИПР'!O$64/1000</f>
        <v>0</v>
      </c>
      <c r="I432" s="125">
        <f>'[1]6.ИПР'!P$64/1000</f>
        <v>0</v>
      </c>
      <c r="J432" s="48">
        <f t="shared" si="62"/>
        <v>0</v>
      </c>
    </row>
    <row r="433" spans="1:10" x14ac:dyDescent="0.25">
      <c r="A433" s="42" t="s">
        <v>14</v>
      </c>
      <c r="B433" s="30" t="s">
        <v>79</v>
      </c>
      <c r="C433" s="68" t="s">
        <v>321</v>
      </c>
      <c r="D433" s="106">
        <v>0</v>
      </c>
      <c r="E433" s="106">
        <v>0</v>
      </c>
      <c r="F433" s="125">
        <v>0</v>
      </c>
      <c r="G433" s="125">
        <v>0</v>
      </c>
      <c r="H433" s="125">
        <v>0</v>
      </c>
      <c r="I433" s="125">
        <v>0</v>
      </c>
      <c r="J433" s="48">
        <f t="shared" si="62"/>
        <v>0</v>
      </c>
    </row>
    <row r="434" spans="1:10" x14ac:dyDescent="0.25">
      <c r="A434" s="42" t="s">
        <v>20</v>
      </c>
      <c r="B434" s="30" t="s">
        <v>677</v>
      </c>
      <c r="C434" s="68" t="s">
        <v>321</v>
      </c>
      <c r="D434" s="106">
        <v>0</v>
      </c>
      <c r="E434" s="106">
        <v>0</v>
      </c>
      <c r="F434" s="125">
        <v>0</v>
      </c>
      <c r="G434" s="125">
        <v>0</v>
      </c>
      <c r="H434" s="125">
        <v>0</v>
      </c>
      <c r="I434" s="125">
        <v>0</v>
      </c>
      <c r="J434" s="48">
        <f t="shared" si="62"/>
        <v>0</v>
      </c>
    </row>
    <row r="435" spans="1:10" x14ac:dyDescent="0.25">
      <c r="A435" s="42" t="s">
        <v>30</v>
      </c>
      <c r="B435" s="30" t="s">
        <v>80</v>
      </c>
      <c r="C435" s="68" t="s">
        <v>321</v>
      </c>
      <c r="D435" s="106">
        <v>0</v>
      </c>
      <c r="E435" s="106">
        <v>0</v>
      </c>
      <c r="F435" s="125">
        <v>0</v>
      </c>
      <c r="G435" s="125">
        <v>0</v>
      </c>
      <c r="H435" s="125">
        <v>0</v>
      </c>
      <c r="I435" s="125">
        <v>0</v>
      </c>
      <c r="J435" s="48">
        <f t="shared" si="62"/>
        <v>0</v>
      </c>
    </row>
    <row r="436" spans="1:10" x14ac:dyDescent="0.25">
      <c r="A436" s="42" t="s">
        <v>31</v>
      </c>
      <c r="B436" s="30" t="s">
        <v>81</v>
      </c>
      <c r="C436" s="68" t="s">
        <v>321</v>
      </c>
      <c r="D436" s="106">
        <v>48.175579499999998</v>
      </c>
      <c r="E436" s="106">
        <v>0</v>
      </c>
      <c r="F436" s="125">
        <f>'[1]6.ИПР'!G$67/1000</f>
        <v>82.64049747</v>
      </c>
      <c r="G436" s="125">
        <f>'[1]6.ИПР'!H$67/1000</f>
        <v>0</v>
      </c>
      <c r="H436" s="125">
        <f>'[1]6.ИПР'!O$67/1000</f>
        <v>0</v>
      </c>
      <c r="I436" s="125">
        <f>'[1]6.ИПР'!P$67/1000</f>
        <v>0</v>
      </c>
      <c r="J436" s="48">
        <f t="shared" si="62"/>
        <v>0</v>
      </c>
    </row>
    <row r="437" spans="1:10" x14ac:dyDescent="0.25">
      <c r="A437" s="42" t="s">
        <v>66</v>
      </c>
      <c r="B437" s="31" t="s">
        <v>192</v>
      </c>
      <c r="C437" s="68" t="s">
        <v>321</v>
      </c>
      <c r="D437" s="106">
        <v>48.175579499999998</v>
      </c>
      <c r="E437" s="106">
        <v>0</v>
      </c>
      <c r="F437" s="125">
        <f>F436</f>
        <v>82.64049747</v>
      </c>
      <c r="G437" s="125">
        <f t="shared" ref="G437:I438" si="64">G436</f>
        <v>0</v>
      </c>
      <c r="H437" s="125">
        <f t="shared" si="64"/>
        <v>0</v>
      </c>
      <c r="I437" s="125">
        <f t="shared" si="64"/>
        <v>0</v>
      </c>
      <c r="J437" s="48">
        <f t="shared" si="62"/>
        <v>0</v>
      </c>
    </row>
    <row r="438" spans="1:10" ht="31.5" x14ac:dyDescent="0.25">
      <c r="A438" s="42" t="s">
        <v>312</v>
      </c>
      <c r="B438" s="32" t="s">
        <v>304</v>
      </c>
      <c r="C438" s="68" t="s">
        <v>321</v>
      </c>
      <c r="D438" s="106">
        <v>0</v>
      </c>
      <c r="E438" s="106">
        <v>0</v>
      </c>
      <c r="F438" s="125">
        <f>F437</f>
        <v>82.64049747</v>
      </c>
      <c r="G438" s="125">
        <f t="shared" si="64"/>
        <v>0</v>
      </c>
      <c r="H438" s="125">
        <f t="shared" si="64"/>
        <v>0</v>
      </c>
      <c r="I438" s="125">
        <f t="shared" si="64"/>
        <v>0</v>
      </c>
      <c r="J438" s="48">
        <f t="shared" si="62"/>
        <v>0</v>
      </c>
    </row>
    <row r="439" spans="1:10" x14ac:dyDescent="0.25">
      <c r="A439" s="42" t="s">
        <v>366</v>
      </c>
      <c r="B439" s="31" t="s">
        <v>311</v>
      </c>
      <c r="C439" s="68" t="s">
        <v>321</v>
      </c>
      <c r="D439" s="106">
        <v>0</v>
      </c>
      <c r="E439" s="106">
        <v>0</v>
      </c>
      <c r="F439" s="125">
        <v>0</v>
      </c>
      <c r="G439" s="125">
        <v>0</v>
      </c>
      <c r="H439" s="125">
        <v>0</v>
      </c>
      <c r="I439" s="125">
        <v>0</v>
      </c>
      <c r="J439" s="48">
        <f t="shared" si="62"/>
        <v>0</v>
      </c>
    </row>
    <row r="440" spans="1:10" ht="31.5" x14ac:dyDescent="0.25">
      <c r="A440" s="42" t="s">
        <v>367</v>
      </c>
      <c r="B440" s="32" t="s">
        <v>313</v>
      </c>
      <c r="C440" s="68" t="s">
        <v>321</v>
      </c>
      <c r="D440" s="106">
        <v>0</v>
      </c>
      <c r="E440" s="106">
        <v>0</v>
      </c>
      <c r="F440" s="125">
        <v>0</v>
      </c>
      <c r="G440" s="125">
        <v>0</v>
      </c>
      <c r="H440" s="125">
        <v>0</v>
      </c>
      <c r="I440" s="125">
        <v>0</v>
      </c>
      <c r="J440" s="48">
        <f t="shared" si="62"/>
        <v>0</v>
      </c>
    </row>
    <row r="441" spans="1:10" x14ac:dyDescent="0.25">
      <c r="A441" s="42" t="s">
        <v>32</v>
      </c>
      <c r="B441" s="30" t="s">
        <v>82</v>
      </c>
      <c r="C441" s="68" t="s">
        <v>321</v>
      </c>
      <c r="D441" s="106">
        <v>0</v>
      </c>
      <c r="E441" s="106">
        <v>0</v>
      </c>
      <c r="F441" s="125">
        <v>0</v>
      </c>
      <c r="G441" s="125">
        <v>0</v>
      </c>
      <c r="H441" s="125">
        <v>0</v>
      </c>
      <c r="I441" s="125">
        <v>0</v>
      </c>
      <c r="J441" s="48">
        <f t="shared" si="62"/>
        <v>0</v>
      </c>
    </row>
    <row r="442" spans="1:10" ht="16.5" thickBot="1" x14ac:dyDescent="0.3">
      <c r="A442" s="44" t="s">
        <v>33</v>
      </c>
      <c r="B442" s="35" t="s">
        <v>83</v>
      </c>
      <c r="C442" s="69" t="s">
        <v>321</v>
      </c>
      <c r="D442" s="51">
        <v>0</v>
      </c>
      <c r="E442" s="51">
        <v>0</v>
      </c>
      <c r="F442" s="51">
        <f>F431-F432-F433-F434-F435-F436-F441</f>
        <v>-4.2632564145606011E-14</v>
      </c>
      <c r="G442" s="51">
        <f t="shared" ref="G442:I442" si="65">G431-G432-G433-G434-G435-G436-G441</f>
        <v>0</v>
      </c>
      <c r="H442" s="51">
        <f t="shared" si="65"/>
        <v>0</v>
      </c>
      <c r="I442" s="51">
        <f t="shared" si="65"/>
        <v>0</v>
      </c>
      <c r="J442" s="74">
        <f t="shared" si="62"/>
        <v>0</v>
      </c>
    </row>
    <row r="443" spans="1:10" x14ac:dyDescent="0.25">
      <c r="A443" s="45" t="s">
        <v>16</v>
      </c>
      <c r="B443" s="36" t="s">
        <v>440</v>
      </c>
      <c r="C443" s="107" t="s">
        <v>84</v>
      </c>
      <c r="D443" s="73">
        <v>0</v>
      </c>
      <c r="E443" s="73"/>
      <c r="F443" s="73"/>
      <c r="G443" s="73"/>
      <c r="H443" s="73"/>
      <c r="I443" s="73"/>
      <c r="J443" s="75"/>
    </row>
    <row r="444" spans="1:10" ht="47.25" x14ac:dyDescent="0.25">
      <c r="A444" s="47" t="s">
        <v>404</v>
      </c>
      <c r="B444" s="30" t="s">
        <v>408</v>
      </c>
      <c r="C444" s="69" t="s">
        <v>321</v>
      </c>
      <c r="D444" s="106">
        <v>783.52</v>
      </c>
      <c r="E444" s="106">
        <v>844.56399999999996</v>
      </c>
      <c r="F444" s="125">
        <v>706.23400000000004</v>
      </c>
      <c r="G444" s="125">
        <v>667.11400000000003</v>
      </c>
      <c r="H444" s="125">
        <v>362.67399999999998</v>
      </c>
      <c r="I444" s="125">
        <v>523.39499999999998</v>
      </c>
      <c r="J444" s="43">
        <f t="shared" ref="J444:J451" si="66">SUM(G444:I444)</f>
        <v>1553.183</v>
      </c>
    </row>
    <row r="445" spans="1:10" x14ac:dyDescent="0.25">
      <c r="A445" s="47" t="s">
        <v>405</v>
      </c>
      <c r="B445" s="31" t="s">
        <v>488</v>
      </c>
      <c r="C445" s="69" t="s">
        <v>321</v>
      </c>
      <c r="D445" s="26">
        <v>0</v>
      </c>
      <c r="E445" s="106">
        <v>0</v>
      </c>
      <c r="F445" s="125">
        <v>0</v>
      </c>
      <c r="G445" s="125">
        <v>0</v>
      </c>
      <c r="H445" s="125">
        <v>0</v>
      </c>
      <c r="I445" s="125">
        <v>0</v>
      </c>
      <c r="J445" s="43">
        <f t="shared" si="66"/>
        <v>0</v>
      </c>
    </row>
    <row r="446" spans="1:10" ht="31.5" x14ac:dyDescent="0.25">
      <c r="A446" s="47" t="s">
        <v>406</v>
      </c>
      <c r="B446" s="31" t="s">
        <v>456</v>
      </c>
      <c r="C446" s="69" t="s">
        <v>321</v>
      </c>
      <c r="D446" s="106">
        <v>146.88</v>
      </c>
      <c r="E446" s="106">
        <v>252.89699999999999</v>
      </c>
      <c r="F446" s="125">
        <v>460.029</v>
      </c>
      <c r="G446" s="125">
        <v>242.47399999999999</v>
      </c>
      <c r="H446" s="125">
        <v>300.94200000000001</v>
      </c>
      <c r="I446" s="125">
        <v>403.39499999999998</v>
      </c>
      <c r="J446" s="43">
        <f t="shared" si="66"/>
        <v>946.81099999999992</v>
      </c>
    </row>
    <row r="447" spans="1:10" x14ac:dyDescent="0.25">
      <c r="A447" s="47" t="s">
        <v>407</v>
      </c>
      <c r="B447" s="31" t="s">
        <v>403</v>
      </c>
      <c r="C447" s="69" t="s">
        <v>321</v>
      </c>
      <c r="D447" s="84">
        <v>0</v>
      </c>
      <c r="E447" s="84">
        <v>0</v>
      </c>
      <c r="F447" s="84">
        <v>0</v>
      </c>
      <c r="G447" s="84">
        <v>0</v>
      </c>
      <c r="H447" s="84">
        <v>0</v>
      </c>
      <c r="I447" s="84">
        <v>0</v>
      </c>
      <c r="J447" s="43">
        <f t="shared" si="66"/>
        <v>0</v>
      </c>
    </row>
    <row r="448" spans="1:10" ht="33" customHeight="1" x14ac:dyDescent="0.25">
      <c r="A448" s="47" t="s">
        <v>38</v>
      </c>
      <c r="B448" s="30" t="s">
        <v>409</v>
      </c>
      <c r="C448" s="108" t="s">
        <v>84</v>
      </c>
      <c r="D448" s="84">
        <v>0</v>
      </c>
      <c r="E448" s="84">
        <v>0</v>
      </c>
      <c r="F448" s="84">
        <v>0</v>
      </c>
      <c r="G448" s="84">
        <v>0</v>
      </c>
      <c r="H448" s="84">
        <v>0</v>
      </c>
      <c r="I448" s="84">
        <v>0</v>
      </c>
      <c r="J448" s="43">
        <f t="shared" si="66"/>
        <v>0</v>
      </c>
    </row>
    <row r="449" spans="1:10" x14ac:dyDescent="0.25">
      <c r="A449" s="47" t="s">
        <v>410</v>
      </c>
      <c r="B449" s="31" t="s">
        <v>525</v>
      </c>
      <c r="C449" s="69" t="s">
        <v>321</v>
      </c>
      <c r="D449" s="84">
        <v>0</v>
      </c>
      <c r="E449" s="84">
        <v>0</v>
      </c>
      <c r="F449" s="84">
        <v>0</v>
      </c>
      <c r="G449" s="84">
        <v>0</v>
      </c>
      <c r="H449" s="84">
        <v>0</v>
      </c>
      <c r="I449" s="84">
        <v>0</v>
      </c>
      <c r="J449" s="43">
        <f t="shared" si="66"/>
        <v>0</v>
      </c>
    </row>
    <row r="450" spans="1:10" x14ac:dyDescent="0.25">
      <c r="A450" s="47" t="s">
        <v>411</v>
      </c>
      <c r="B450" s="31" t="s">
        <v>526</v>
      </c>
      <c r="C450" s="69" t="s">
        <v>321</v>
      </c>
      <c r="D450" s="84">
        <v>0</v>
      </c>
      <c r="E450" s="84">
        <v>0</v>
      </c>
      <c r="F450" s="84">
        <v>0</v>
      </c>
      <c r="G450" s="84">
        <v>0</v>
      </c>
      <c r="H450" s="84">
        <v>0</v>
      </c>
      <c r="I450" s="84">
        <v>0</v>
      </c>
      <c r="J450" s="43">
        <f t="shared" si="66"/>
        <v>0</v>
      </c>
    </row>
    <row r="451" spans="1:10" ht="16.5" thickBot="1" x14ac:dyDescent="0.3">
      <c r="A451" s="49" t="s">
        <v>412</v>
      </c>
      <c r="B451" s="37" t="s">
        <v>527</v>
      </c>
      <c r="C451" s="70" t="s">
        <v>321</v>
      </c>
      <c r="D451" s="85">
        <v>0</v>
      </c>
      <c r="E451" s="85">
        <v>0</v>
      </c>
      <c r="F451" s="85">
        <v>0</v>
      </c>
      <c r="G451" s="85">
        <v>0</v>
      </c>
      <c r="H451" s="85">
        <v>0</v>
      </c>
      <c r="I451" s="85">
        <v>0</v>
      </c>
      <c r="J451" s="50">
        <f t="shared" si="66"/>
        <v>0</v>
      </c>
    </row>
    <row r="452" spans="1:10" ht="12" hidden="1" customHeight="1" x14ac:dyDescent="0.25">
      <c r="E452" s="11">
        <f>E29/E340</f>
        <v>1.5677291138358989</v>
      </c>
    </row>
    <row r="453" spans="1:10" ht="6" customHeight="1" x14ac:dyDescent="0.25"/>
    <row r="454" spans="1:10" hidden="1" x14ac:dyDescent="0.25">
      <c r="A454" s="60" t="s">
        <v>379</v>
      </c>
      <c r="E454" s="11" t="e">
        <f>E452/D452</f>
        <v>#DIV/0!</v>
      </c>
    </row>
    <row r="455" spans="1:10" x14ac:dyDescent="0.25">
      <c r="A455" s="148" t="s">
        <v>673</v>
      </c>
      <c r="B455" s="148"/>
      <c r="C455" s="148"/>
      <c r="D455" s="148"/>
      <c r="E455" s="148"/>
      <c r="F455" s="148"/>
      <c r="G455" s="148"/>
      <c r="H455" s="148"/>
      <c r="I455" s="148"/>
      <c r="J455" s="148"/>
    </row>
    <row r="456" spans="1:10" x14ac:dyDescent="0.25">
      <c r="A456" s="148" t="s">
        <v>493</v>
      </c>
      <c r="B456" s="148"/>
      <c r="C456" s="148"/>
      <c r="D456" s="148"/>
      <c r="E456" s="148"/>
      <c r="F456" s="148"/>
      <c r="G456" s="148"/>
      <c r="H456" s="148"/>
      <c r="I456" s="148"/>
      <c r="J456" s="148"/>
    </row>
    <row r="457" spans="1:10" x14ac:dyDescent="0.25">
      <c r="A457" s="148" t="s">
        <v>587</v>
      </c>
      <c r="B457" s="148"/>
      <c r="C457" s="148"/>
      <c r="D457" s="148"/>
      <c r="E457" s="148"/>
      <c r="F457" s="148"/>
      <c r="G457" s="148"/>
      <c r="H457" s="148"/>
      <c r="I457" s="148"/>
      <c r="J457" s="148"/>
    </row>
    <row r="458" spans="1:10" x14ac:dyDescent="0.25">
      <c r="A458" s="104" t="s">
        <v>586</v>
      </c>
    </row>
    <row r="459" spans="1:10" ht="67.5" customHeight="1" x14ac:dyDescent="0.25">
      <c r="A459" s="149" t="s">
        <v>651</v>
      </c>
      <c r="B459" s="149"/>
      <c r="C459" s="149"/>
      <c r="D459" s="149"/>
      <c r="E459" s="149"/>
      <c r="F459" s="149"/>
      <c r="G459" s="149"/>
      <c r="H459" s="149"/>
      <c r="I459" s="149"/>
      <c r="J459" s="149"/>
    </row>
    <row r="462" spans="1:10" hidden="1" x14ac:dyDescent="0.25">
      <c r="D462" s="117">
        <f t="shared" ref="D462" si="67">D373-D210</f>
        <v>3.8837242755107582E-7</v>
      </c>
      <c r="E462" s="117">
        <f t="shared" ref="E462:F462" si="68">E373-E210</f>
        <v>115.36946993605261</v>
      </c>
      <c r="F462" s="117">
        <f t="shared" si="68"/>
        <v>5.722799987779581E-4</v>
      </c>
      <c r="G462" s="117"/>
      <c r="H462" s="117"/>
      <c r="I462" s="117"/>
    </row>
  </sheetData>
  <mergeCells count="21">
    <mergeCell ref="A455:J455"/>
    <mergeCell ref="A456:J456"/>
    <mergeCell ref="A457:J457"/>
    <mergeCell ref="A459:J459"/>
    <mergeCell ref="A368:J369"/>
    <mergeCell ref="A373:B373"/>
    <mergeCell ref="A370:A371"/>
    <mergeCell ref="B370:B371"/>
    <mergeCell ref="C370:C371"/>
    <mergeCell ref="A6:J7"/>
    <mergeCell ref="A18:J18"/>
    <mergeCell ref="A22:J22"/>
    <mergeCell ref="A166:J166"/>
    <mergeCell ref="A318:J318"/>
    <mergeCell ref="A14:B14"/>
    <mergeCell ref="C19:C20"/>
    <mergeCell ref="A9:B9"/>
    <mergeCell ref="B19:B20"/>
    <mergeCell ref="A15:B15"/>
    <mergeCell ref="A12:B12"/>
    <mergeCell ref="A19:A20"/>
  </mergeCells>
  <pageMargins left="0.31496062992125984" right="0.31496062992125984" top="0.35433070866141736" bottom="0.35433070866141736" header="0.31496062992125984" footer="0.31496062992125984"/>
  <pageSetup paperSize="8" scale="83" fitToHeight="0" orientation="landscape" copies="2" r:id="rId1"/>
  <rowBreaks count="4" manualBreakCount="4">
    <brk id="165" max="23" man="1"/>
    <brk id="230" max="17" man="1"/>
    <brk id="317" max="17" man="1"/>
    <brk id="367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</vt:lpstr>
      <vt:lpstr>ФЭМ!Заголовки_для_печати</vt:lpstr>
      <vt:lpstr>ФЭМ!Область_печати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Басалаева Татьяна Павловна</cp:lastModifiedBy>
  <cp:lastPrinted>2020-06-01T12:45:23Z</cp:lastPrinted>
  <dcterms:created xsi:type="dcterms:W3CDTF">2015-09-16T07:43:55Z</dcterms:created>
  <dcterms:modified xsi:type="dcterms:W3CDTF">2021-03-30T09:47:50Z</dcterms:modified>
</cp:coreProperties>
</file>