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2865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12" i="8" l="1"/>
  <c r="C13" i="8"/>
  <c r="A8" i="6" l="1"/>
  <c r="A8" i="5"/>
  <c r="A8" i="4"/>
  <c r="A8" i="3"/>
  <c r="A8" i="2"/>
  <c r="A11" i="1"/>
  <c r="C3" i="8"/>
  <c r="C4" i="8" s="1"/>
  <c r="C5" i="8" s="1"/>
  <c r="H7" i="8" s="1"/>
  <c r="C14" i="8"/>
  <c r="C9" i="8" l="1"/>
  <c r="C6" i="8" s="1"/>
  <c r="C18" i="8" s="1"/>
  <c r="C8" i="8"/>
  <c r="C20" i="8" l="1"/>
  <c r="I7" i="8"/>
  <c r="I21" i="4" l="1"/>
  <c r="I22" i="4"/>
  <c r="I23" i="4"/>
  <c r="I24" i="4"/>
  <c r="I25" i="4"/>
  <c r="I26" i="4"/>
  <c r="I20" i="4"/>
  <c r="I21" i="2"/>
  <c r="I27" i="2" s="1"/>
  <c r="I22" i="2"/>
  <c r="I23" i="2"/>
  <c r="I24" i="2"/>
  <c r="I25" i="2"/>
  <c r="I26" i="2"/>
  <c r="I20" i="2"/>
  <c r="I27" i="4" l="1"/>
  <c r="J16" i="6" l="1"/>
  <c r="A11" i="6"/>
  <c r="J16" i="5"/>
  <c r="A11" i="5"/>
  <c r="J16" i="4"/>
  <c r="A11" i="4"/>
  <c r="J16" i="3"/>
  <c r="A11" i="3"/>
  <c r="J16" i="2"/>
  <c r="A11" i="2"/>
  <c r="R26" i="2" l="1"/>
</calcChain>
</file>

<file path=xl/sharedStrings.xml><?xml version="1.0" encoding="utf-8"?>
<sst xmlns="http://schemas.openxmlformats.org/spreadsheetml/2006/main" count="888" uniqueCount="102">
  <si>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</si>
  <si>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</si>
  <si>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</si>
  <si>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</si>
  <si>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</si>
  <si>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</si>
  <si>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</si>
  <si>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 xml:space="preserve">Наименование инвестиционного проекта: Реконструкция подстанций 330 кВ О-1 «Центральная», 110 кВ О-11 «Ленинградская», 110 кВ О-35 «Космодемьянская», 110 кВ О-29 «Чкаловск» (инв. № ВЛ 125 – 511509701; инв. № ВЛ 148 – 51196401, 51196402) с модернизацией систем РЗА, ПА, связи для подключения ПС 110 кВ «Чкаловская-2» к сетям ВЛ 110 кВ ПС 110 кВ О-11 Ленинградская – ПС 110 кВ О-29 Чкаловск (Л-125); ВЛ 110 кВ ПС 110 кВ О-11 Ленинградская – ПС 110 кВ О-35 Космодемьянская (Л-148);  ВЛ 110 кВ ПС 110 кВ О-29 Чкаловск – 330 кВ О-1 Центральная (Л-117) </t>
  </si>
  <si>
    <t>Идентификатор инвестиционного проекта: H_2865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</si>
  <si>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</si>
  <si>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</si>
  <si>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</si>
  <si>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</si>
  <si>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</si>
  <si>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</si>
  <si>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</si>
  <si>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</si>
  <si>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</si>
  <si>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</si>
  <si>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</si>
  <si>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</si>
  <si>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</si>
  <si>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</si>
  <si>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</si>
  <si>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</si>
  <si>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</si>
  <si>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</si>
  <si>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</si>
  <si>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</si>
  <si>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</si>
  <si>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</si>
  <si>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РЗА </t>
  </si>
  <si>
    <t>РЗА линии (основная и резервные защиты) с работой по ВЧ каналу (без приемопередатчика)</t>
  </si>
  <si>
    <t>1 ед</t>
  </si>
  <si>
    <t xml:space="preserve">УНЦ РЗА и прочие шкафы (панели) </t>
  </si>
  <si>
    <t>Шкаф с одним устройством ОМП</t>
  </si>
  <si>
    <t>И12-04</t>
  </si>
  <si>
    <t>Приемопередатчик ВЧ защиты РЗА</t>
  </si>
  <si>
    <t>И12-05</t>
  </si>
  <si>
    <t xml:space="preserve">УНЦ систем ПА, УПАСК </t>
  </si>
  <si>
    <t xml:space="preserve">УПАСК по ВОЛС (ВЧ) </t>
  </si>
  <si>
    <t>А8-05</t>
  </si>
  <si>
    <t>1 км</t>
  </si>
  <si>
    <t xml:space="preserve">УНЦэлементов ПС с устройством фундаментов </t>
  </si>
  <si>
    <t>ТТ на три фазы</t>
  </si>
  <si>
    <t>1 ед.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</si>
  <si>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</si>
  <si>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</si>
  <si>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</si>
  <si>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</si>
  <si>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</si>
  <si>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двухцепная, все типы опор за исключением многогранных</t>
  </si>
  <si>
    <t xml:space="preserve">УНЦ опор ВЛ 0,4-750 кВ </t>
  </si>
  <si>
    <t>УНЦ провода ВЛ 0,4-750 кВ сталеалюминиевого типа</t>
  </si>
  <si>
    <t>Сечение фазного провода 120 мм2</t>
  </si>
  <si>
    <t>Л5-03</t>
  </si>
  <si>
    <t xml:space="preserve">УНЦ грозотроса ВЛ </t>
  </si>
  <si>
    <t>Диаметр 9,1 мм</t>
  </si>
  <si>
    <t>Л6-03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</si>
  <si>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</si>
  <si>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</si>
  <si>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</si>
  <si>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</si>
  <si>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</si>
  <si>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</si>
  <si>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</si>
  <si>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</si>
  <si>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</si>
  <si>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</si>
  <si>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</si>
  <si>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</si>
  <si>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</si>
  <si>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</si>
  <si>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</si>
  <si>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</si>
  <si>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</si>
  <si>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И5-01 - 3</t>
  </si>
  <si>
    <t>И11-17 - 3</t>
  </si>
  <si>
    <t>Резервная РЗА линии (РЗА электрической сети)</t>
  </si>
  <si>
    <t>И11-18 - 3</t>
  </si>
  <si>
    <t>П6-08</t>
  </si>
  <si>
    <t>от 11 до 20,10</t>
  </si>
  <si>
    <t>2021г.</t>
  </si>
  <si>
    <t xml:space="preserve">Затраты на проектно-изыскательские работы по ВЛ </t>
  </si>
  <si>
    <t>Протяженность до 1 км</t>
  </si>
  <si>
    <t xml:space="preserve">1 ед. </t>
  </si>
  <si>
    <t>П3-12</t>
  </si>
  <si>
    <t>двухцепная, многогранные опоры</t>
  </si>
  <si>
    <t>1 тн опор</t>
  </si>
  <si>
    <t>35-750</t>
  </si>
  <si>
    <t>многогранные опоры</t>
  </si>
  <si>
    <t>Л4-03 - 2</t>
  </si>
  <si>
    <t>Л4-03 - 1</t>
  </si>
  <si>
    <t>Л2-04-4</t>
  </si>
  <si>
    <t>Л2-04-2</t>
  </si>
  <si>
    <t xml:space="preserve">2 комплекта ОМП+ (комплектное реле) + один терминал ОМТ в существующий шкаф на ПС Центральная </t>
  </si>
  <si>
    <t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t>
  </si>
  <si>
    <t>2022г.</t>
  </si>
  <si>
    <t>2023г.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</si>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</sst>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00"/>
    <numFmt numFmtId="167" formatCode="_-* #,##0.00_р_._-;\-* #,##0.00_р_._-;_-* &quot;-&quot;??_р_.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FF0000"/>
      <name val="Arial"/>
      <family val="1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7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4" fontId="15" fillId="0" borderId="0" xfId="0" applyNumberFormat="1" applyFont="1" applyFill="1" applyBorder="1"/>
    <xf numFmtId="0" fontId="0" fillId="0" borderId="0" xfId="0"/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5" fillId="0" borderId="0" xfId="1" applyNumberFormat="1" applyFont="1" applyBorder="1" applyAlignment="1">
      <alignment horizontal="center" vertical="center" wrapText="1"/>
    </xf>
    <xf numFmtId="2" fontId="8" fillId="0" borderId="0" xfId="1" applyNumberFormat="1" applyFont="1" applyBorder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0" fontId="2" fillId="0" borderId="0" xfId="0" applyFont="1"/>
    <xf numFmtId="164" fontId="2" fillId="0" borderId="0" xfId="0" applyNumberFormat="1" applyFont="1"/>
    <xf numFmtId="0" fontId="0" fillId="0" borderId="0" xfId="0" applyBorder="1"/>
    <xf numFmtId="1" fontId="1" fillId="0" borderId="0" xfId="1" applyNumberFormat="1" applyFont="1" applyFill="1" applyBorder="1" applyAlignment="1">
      <alignment horizontal="center" vertical="center" wrapText="1"/>
    </xf>
    <xf numFmtId="1" fontId="7" fillId="0" borderId="9" xfId="1" applyNumberFormat="1" applyFont="1" applyBorder="1" applyAlignment="1">
      <alignment horizontal="center" vertical="center" wrapText="1"/>
    </xf>
    <xf numFmtId="164" fontId="9" fillId="0" borderId="9" xfId="1" applyNumberFormat="1" applyFont="1" applyBorder="1" applyAlignment="1">
      <alignment horizontal="right" vertical="center"/>
    </xf>
    <xf numFmtId="0" fontId="0" fillId="0" borderId="9" xfId="0" applyBorder="1"/>
    <xf numFmtId="0" fontId="0" fillId="0" borderId="0" xfId="0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66" fontId="1" fillId="0" borderId="5" xfId="1" applyNumberFormat="1" applyFont="1" applyBorder="1" applyAlignment="1">
      <alignment horizontal="center" vertical="center"/>
    </xf>
    <xf numFmtId="2" fontId="16" fillId="0" borderId="0" xfId="1" applyNumberFormat="1" applyFont="1" applyBorder="1" applyAlignment="1">
      <alignment horizontal="center" vertical="center"/>
    </xf>
    <xf numFmtId="2" fontId="16" fillId="0" borderId="0" xfId="1" applyNumberFormat="1" applyFont="1" applyBorder="1" applyAlignment="1">
      <alignment horizontal="left" vertical="center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7" fontId="17" fillId="0" borderId="8" xfId="0" applyNumberFormat="1" applyFont="1" applyFill="1" applyBorder="1"/>
    <xf numFmtId="167" fontId="17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8" fillId="0" borderId="0" xfId="0" applyNumberFormat="1" applyFont="1"/>
    <xf numFmtId="0" fontId="18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1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8" t="s">
        <v>101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ht="14.25" customHeight="1" x14ac:dyDescent="0.2">
      <c r="A11" s="59" t="str">
        <f>[1]т1!A11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11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12</v>
      </c>
      <c r="B15" s="57" t="s">
        <v>13</v>
      </c>
      <c r="C15" s="57" t="s">
        <v>14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15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30" customHeight="1" x14ac:dyDescent="0.2">
      <c r="A16" s="57" t="s">
        <v>0</v>
      </c>
      <c r="B16" s="57" t="s">
        <v>0</v>
      </c>
      <c r="C16" s="57" t="s">
        <v>96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C16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">
      <c r="A17" s="57" t="s">
        <v>0</v>
      </c>
      <c r="B17" s="57" t="s">
        <v>0</v>
      </c>
      <c r="C17" s="57" t="s">
        <v>16</v>
      </c>
      <c r="D17" s="57" t="s">
        <v>0</v>
      </c>
      <c r="E17" s="57" t="s">
        <v>0</v>
      </c>
      <c r="F17" s="57" t="s">
        <v>0</v>
      </c>
      <c r="G17" s="57" t="s">
        <v>17</v>
      </c>
      <c r="H17" s="57" t="s">
        <v>0</v>
      </c>
      <c r="I17" s="57" t="s">
        <v>0</v>
      </c>
      <c r="J17" s="57" t="s">
        <v>18</v>
      </c>
      <c r="K17" s="57" t="s">
        <v>0</v>
      </c>
      <c r="L17" s="57" t="s">
        <v>0</v>
      </c>
      <c r="M17" s="57" t="s">
        <v>0</v>
      </c>
      <c r="N17" s="57" t="s">
        <v>17</v>
      </c>
      <c r="O17" s="57" t="s">
        <v>0</v>
      </c>
      <c r="P17" s="57" t="s">
        <v>0</v>
      </c>
    </row>
    <row r="18" spans="1:18" ht="60" x14ac:dyDescent="0.2">
      <c r="A18" s="57" t="s">
        <v>0</v>
      </c>
      <c r="B18" s="5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showOutlineSymbols="0" showWhiteSpace="0" zoomScale="70" zoomScaleNormal="7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customWidth="1"/>
    <col min="4" max="4" width="23" customWidth="1"/>
    <col min="5" max="5" width="13" customWidth="1"/>
    <col min="6" max="6" width="10" customWidth="1"/>
    <col min="7" max="7" width="13" customWidth="1"/>
    <col min="8" max="8" width="16" customWidth="1"/>
    <col min="9" max="9" width="14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  <col min="19" max="19" width="11.7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8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30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12</v>
      </c>
      <c r="B15" s="57" t="s">
        <v>13</v>
      </c>
      <c r="C15" s="57" t="s">
        <v>14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15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30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9" ht="30" customHeight="1" x14ac:dyDescent="0.2">
      <c r="A17" s="57" t="s">
        <v>0</v>
      </c>
      <c r="B17" s="57" t="s">
        <v>0</v>
      </c>
      <c r="C17" s="57" t="s">
        <v>16</v>
      </c>
      <c r="D17" s="57" t="s">
        <v>0</v>
      </c>
      <c r="E17" s="57" t="s">
        <v>0</v>
      </c>
      <c r="F17" s="57" t="s">
        <v>0</v>
      </c>
      <c r="G17" s="57" t="s">
        <v>17</v>
      </c>
      <c r="H17" s="57" t="s">
        <v>0</v>
      </c>
      <c r="I17" s="57" t="s">
        <v>0</v>
      </c>
      <c r="J17" s="57" t="s">
        <v>18</v>
      </c>
      <c r="K17" s="57" t="s">
        <v>0</v>
      </c>
      <c r="L17" s="57" t="s">
        <v>0</v>
      </c>
      <c r="M17" s="57" t="s">
        <v>0</v>
      </c>
      <c r="N17" s="57" t="s">
        <v>17</v>
      </c>
      <c r="O17" s="57" t="s">
        <v>0</v>
      </c>
      <c r="P17" s="57" t="s">
        <v>0</v>
      </c>
    </row>
    <row r="18" spans="1:19" ht="60" x14ac:dyDescent="0.2">
      <c r="A18" s="57" t="s">
        <v>0</v>
      </c>
      <c r="B18" s="5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75" x14ac:dyDescent="0.2">
      <c r="A20" s="3">
        <v>1</v>
      </c>
      <c r="B20" s="3" t="s">
        <v>31</v>
      </c>
      <c r="C20" s="3">
        <v>110</v>
      </c>
      <c r="D20" s="3" t="s">
        <v>32</v>
      </c>
      <c r="E20" s="22">
        <v>2</v>
      </c>
      <c r="F20" s="16" t="s">
        <v>33</v>
      </c>
      <c r="G20" s="16" t="s">
        <v>77</v>
      </c>
      <c r="H20" s="5">
        <v>1049</v>
      </c>
      <c r="I20" s="5">
        <f>H20*E20*Q20</f>
        <v>2181.92</v>
      </c>
      <c r="J20" s="3"/>
      <c r="K20" s="3"/>
      <c r="L20" s="22"/>
      <c r="M20" s="16"/>
      <c r="N20" s="16"/>
      <c r="O20" s="5"/>
      <c r="P20" s="5"/>
      <c r="Q20">
        <v>1.04</v>
      </c>
      <c r="R20" t="s">
        <v>0</v>
      </c>
      <c r="S20" s="35"/>
    </row>
    <row r="21" spans="1:19" ht="50.1" customHeight="1" x14ac:dyDescent="0.2">
      <c r="A21" s="3">
        <v>2</v>
      </c>
      <c r="B21" s="3" t="s">
        <v>34</v>
      </c>
      <c r="C21" s="3"/>
      <c r="D21" s="3" t="s">
        <v>35</v>
      </c>
      <c r="E21" s="22">
        <v>1</v>
      </c>
      <c r="F21" s="16" t="s">
        <v>33</v>
      </c>
      <c r="G21" s="3" t="s">
        <v>36</v>
      </c>
      <c r="H21" s="5">
        <v>366</v>
      </c>
      <c r="I21" s="5">
        <f t="shared" ref="I21:I26" si="0">H21*E21*Q21</f>
        <v>380.64</v>
      </c>
      <c r="J21" s="3"/>
      <c r="K21" s="3"/>
      <c r="L21" s="22"/>
      <c r="M21" s="16"/>
      <c r="N21" s="3"/>
      <c r="O21" s="5"/>
      <c r="P21" s="5"/>
      <c r="Q21">
        <v>1.04</v>
      </c>
      <c r="R21" s="20" t="s">
        <v>95</v>
      </c>
      <c r="S21" s="36"/>
    </row>
    <row r="22" spans="1:19" ht="45" x14ac:dyDescent="0.2">
      <c r="A22" s="3">
        <v>3</v>
      </c>
      <c r="B22" s="17" t="s">
        <v>31</v>
      </c>
      <c r="C22" s="17">
        <v>110</v>
      </c>
      <c r="D22" s="17" t="s">
        <v>78</v>
      </c>
      <c r="E22" s="18">
        <v>2</v>
      </c>
      <c r="F22" s="17" t="s">
        <v>33</v>
      </c>
      <c r="G22" s="17" t="s">
        <v>79</v>
      </c>
      <c r="H22" s="19">
        <v>1086</v>
      </c>
      <c r="I22" s="5">
        <f t="shared" si="0"/>
        <v>2258.88</v>
      </c>
      <c r="J22" s="17"/>
      <c r="K22" s="17"/>
      <c r="L22" s="18"/>
      <c r="M22" s="17"/>
      <c r="N22" s="17"/>
      <c r="O22" s="19"/>
      <c r="P22" s="5"/>
      <c r="Q22" s="14">
        <v>1.04</v>
      </c>
      <c r="S22" s="35"/>
    </row>
    <row r="23" spans="1:19" ht="50.1" customHeight="1" x14ac:dyDescent="0.2">
      <c r="A23" s="3">
        <v>4</v>
      </c>
      <c r="B23" s="3" t="s">
        <v>34</v>
      </c>
      <c r="C23" s="3"/>
      <c r="D23" s="3" t="s">
        <v>37</v>
      </c>
      <c r="E23" s="22">
        <v>2</v>
      </c>
      <c r="F23" s="16" t="s">
        <v>33</v>
      </c>
      <c r="G23" s="3" t="s">
        <v>38</v>
      </c>
      <c r="H23" s="5">
        <v>491</v>
      </c>
      <c r="I23" s="5">
        <f t="shared" si="0"/>
        <v>1021.2800000000001</v>
      </c>
      <c r="J23" s="3"/>
      <c r="K23" s="3"/>
      <c r="L23" s="22"/>
      <c r="M23" s="16"/>
      <c r="N23" s="3"/>
      <c r="O23" s="5"/>
      <c r="P23" s="5"/>
      <c r="Q23">
        <v>1.04</v>
      </c>
      <c r="R23" t="s">
        <v>0</v>
      </c>
      <c r="S23" s="36"/>
    </row>
    <row r="24" spans="1:19" ht="15" x14ac:dyDescent="0.2">
      <c r="A24" s="3">
        <v>5</v>
      </c>
      <c r="B24" s="3" t="s">
        <v>39</v>
      </c>
      <c r="C24" s="3"/>
      <c r="D24" s="3" t="s">
        <v>40</v>
      </c>
      <c r="E24" s="22">
        <v>4</v>
      </c>
      <c r="F24" s="16" t="s">
        <v>33</v>
      </c>
      <c r="G24" s="3" t="s">
        <v>41</v>
      </c>
      <c r="H24" s="5">
        <v>1424</v>
      </c>
      <c r="I24" s="5">
        <f t="shared" si="0"/>
        <v>5923.84</v>
      </c>
      <c r="J24" s="3"/>
      <c r="K24" s="3"/>
      <c r="L24" s="22"/>
      <c r="M24" s="16"/>
      <c r="N24" s="3"/>
      <c r="O24" s="5"/>
      <c r="P24" s="5"/>
      <c r="Q24">
        <v>1.04</v>
      </c>
      <c r="R24" t="s">
        <v>0</v>
      </c>
      <c r="S24" s="21"/>
    </row>
    <row r="25" spans="1:19" ht="50.1" customHeight="1" x14ac:dyDescent="0.2">
      <c r="A25" s="3">
        <v>6</v>
      </c>
      <c r="B25" s="3" t="s">
        <v>43</v>
      </c>
      <c r="C25" s="3">
        <v>110</v>
      </c>
      <c r="D25" s="3" t="s">
        <v>44</v>
      </c>
      <c r="E25" s="22">
        <v>3</v>
      </c>
      <c r="F25" s="16" t="s">
        <v>45</v>
      </c>
      <c r="G25" s="16" t="s">
        <v>76</v>
      </c>
      <c r="H25" s="5">
        <v>2957</v>
      </c>
      <c r="I25" s="5">
        <f t="shared" si="0"/>
        <v>9669.3900000000012</v>
      </c>
      <c r="J25" s="3"/>
      <c r="K25" s="3"/>
      <c r="L25" s="22"/>
      <c r="M25" s="16"/>
      <c r="N25" s="16"/>
      <c r="O25" s="5"/>
      <c r="P25" s="5"/>
      <c r="Q25">
        <v>1.0900000000000001</v>
      </c>
      <c r="R25" t="s">
        <v>0</v>
      </c>
    </row>
    <row r="26" spans="1:19" s="24" customFormat="1" ht="50.1" customHeight="1" x14ac:dyDescent="0.2">
      <c r="A26" s="3">
        <v>7</v>
      </c>
      <c r="B26" s="16" t="s">
        <v>46</v>
      </c>
      <c r="C26" s="16"/>
      <c r="D26" s="16" t="s">
        <v>81</v>
      </c>
      <c r="E26" s="22">
        <v>1</v>
      </c>
      <c r="F26" s="16" t="s">
        <v>47</v>
      </c>
      <c r="G26" s="16" t="s">
        <v>80</v>
      </c>
      <c r="H26" s="23">
        <v>1500</v>
      </c>
      <c r="I26" s="5">
        <f t="shared" si="0"/>
        <v>1500</v>
      </c>
      <c r="J26" s="16"/>
      <c r="K26" s="16"/>
      <c r="L26" s="22"/>
      <c r="M26" s="16"/>
      <c r="N26" s="16"/>
      <c r="O26" s="23"/>
      <c r="P26" s="23"/>
      <c r="Q26" s="24">
        <v>1</v>
      </c>
      <c r="R26" s="25">
        <f>SUM(P20:P25)</f>
        <v>0</v>
      </c>
    </row>
    <row r="27" spans="1:19" ht="50.1" customHeight="1" x14ac:dyDescent="0.2">
      <c r="A27" s="3">
        <v>8</v>
      </c>
      <c r="B27" s="3" t="s">
        <v>28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SUM(I20:I26)</f>
        <v>22935.950000000004</v>
      </c>
      <c r="J27" s="3"/>
      <c r="K27" s="3"/>
      <c r="L27" s="4"/>
      <c r="M27" s="3"/>
      <c r="N27" s="3"/>
      <c r="O27" s="5"/>
      <c r="P27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8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48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12</v>
      </c>
      <c r="B15" s="57" t="s">
        <v>13</v>
      </c>
      <c r="C15" s="57" t="s">
        <v>14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15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30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">
      <c r="A17" s="57" t="s">
        <v>0</v>
      </c>
      <c r="B17" s="57" t="s">
        <v>0</v>
      </c>
      <c r="C17" s="57" t="s">
        <v>16</v>
      </c>
      <c r="D17" s="57" t="s">
        <v>0</v>
      </c>
      <c r="E17" s="57" t="s">
        <v>0</v>
      </c>
      <c r="F17" s="57" t="s">
        <v>0</v>
      </c>
      <c r="G17" s="57" t="s">
        <v>17</v>
      </c>
      <c r="H17" s="57" t="s">
        <v>0</v>
      </c>
      <c r="I17" s="57" t="s">
        <v>0</v>
      </c>
      <c r="J17" s="57" t="s">
        <v>18</v>
      </c>
      <c r="K17" s="57" t="s">
        <v>0</v>
      </c>
      <c r="L17" s="57" t="s">
        <v>0</v>
      </c>
      <c r="M17" s="57" t="s">
        <v>0</v>
      </c>
      <c r="N17" s="57" t="s">
        <v>17</v>
      </c>
      <c r="O17" s="57" t="s">
        <v>0</v>
      </c>
      <c r="P17" s="57" t="s">
        <v>0</v>
      </c>
    </row>
    <row r="18" spans="1:18" ht="60" x14ac:dyDescent="0.2">
      <c r="A18" s="57" t="s">
        <v>0</v>
      </c>
      <c r="B18" s="5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OutlineSymbols="0" showWhiteSpace="0" zoomScale="70" zoomScaleNormal="7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8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49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12</v>
      </c>
      <c r="B15" s="57" t="s">
        <v>13</v>
      </c>
      <c r="C15" s="57" t="s">
        <v>14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15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30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9" ht="30" customHeight="1" x14ac:dyDescent="0.2">
      <c r="A17" s="57" t="s">
        <v>0</v>
      </c>
      <c r="B17" s="57" t="s">
        <v>0</v>
      </c>
      <c r="C17" s="57" t="s">
        <v>16</v>
      </c>
      <c r="D17" s="57" t="s">
        <v>0</v>
      </c>
      <c r="E17" s="57" t="s">
        <v>0</v>
      </c>
      <c r="F17" s="57" t="s">
        <v>0</v>
      </c>
      <c r="G17" s="57" t="s">
        <v>17</v>
      </c>
      <c r="H17" s="57" t="s">
        <v>0</v>
      </c>
      <c r="I17" s="57" t="s">
        <v>0</v>
      </c>
      <c r="J17" s="57" t="s">
        <v>18</v>
      </c>
      <c r="K17" s="57" t="s">
        <v>0</v>
      </c>
      <c r="L17" s="57" t="s">
        <v>0</v>
      </c>
      <c r="M17" s="57" t="s">
        <v>0</v>
      </c>
      <c r="N17" s="57" t="s">
        <v>17</v>
      </c>
      <c r="O17" s="57" t="s">
        <v>0</v>
      </c>
      <c r="P17" s="57" t="s">
        <v>0</v>
      </c>
    </row>
    <row r="18" spans="1:19" ht="60" x14ac:dyDescent="0.2">
      <c r="A18" s="57" t="s">
        <v>0</v>
      </c>
      <c r="B18" s="5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s="33" customFormat="1" ht="60" x14ac:dyDescent="0.2">
      <c r="A20" s="17">
        <v>3</v>
      </c>
      <c r="B20" s="17" t="s">
        <v>50</v>
      </c>
      <c r="C20" s="17">
        <v>110</v>
      </c>
      <c r="D20" s="17" t="s">
        <v>87</v>
      </c>
      <c r="E20" s="18">
        <v>3.073</v>
      </c>
      <c r="F20" s="17" t="s">
        <v>88</v>
      </c>
      <c r="G20" s="17" t="s">
        <v>93</v>
      </c>
      <c r="H20" s="19">
        <v>192</v>
      </c>
      <c r="I20" s="19">
        <f>H20*E20*Q20</f>
        <v>837.82271999999989</v>
      </c>
      <c r="J20" s="17"/>
      <c r="K20" s="17"/>
      <c r="L20" s="18"/>
      <c r="M20" s="17"/>
      <c r="N20" s="17"/>
      <c r="O20" s="19"/>
      <c r="P20" s="19"/>
      <c r="Q20" s="33">
        <v>1.42</v>
      </c>
      <c r="R20" s="20"/>
    </row>
    <row r="21" spans="1:19" s="33" customFormat="1" ht="22.5" customHeight="1" x14ac:dyDescent="0.2">
      <c r="A21" s="17">
        <v>4</v>
      </c>
      <c r="B21" s="17" t="s">
        <v>52</v>
      </c>
      <c r="C21" s="17" t="s">
        <v>89</v>
      </c>
      <c r="D21" s="17" t="s">
        <v>90</v>
      </c>
      <c r="E21" s="18">
        <v>3.073</v>
      </c>
      <c r="F21" s="17" t="s">
        <v>88</v>
      </c>
      <c r="G21" s="17" t="s">
        <v>91</v>
      </c>
      <c r="H21" s="19">
        <v>198</v>
      </c>
      <c r="I21" s="19">
        <f t="shared" ref="I21:I26" si="0">H21*E21*Q21</f>
        <v>638.87670000000003</v>
      </c>
      <c r="J21" s="17"/>
      <c r="K21" s="17"/>
      <c r="L21" s="18"/>
      <c r="M21" s="17"/>
      <c r="N21" s="17"/>
      <c r="O21" s="19"/>
      <c r="P21" s="19"/>
      <c r="Q21" s="33">
        <v>1.05</v>
      </c>
    </row>
    <row r="22" spans="1:19" s="33" customFormat="1" ht="60" x14ac:dyDescent="0.2">
      <c r="A22" s="17">
        <v>5</v>
      </c>
      <c r="B22" s="17" t="s">
        <v>50</v>
      </c>
      <c r="C22" s="17">
        <v>110</v>
      </c>
      <c r="D22" s="3" t="s">
        <v>51</v>
      </c>
      <c r="E22" s="34">
        <v>13.635</v>
      </c>
      <c r="F22" s="17" t="s">
        <v>88</v>
      </c>
      <c r="G22" s="17" t="s">
        <v>94</v>
      </c>
      <c r="H22" s="19">
        <v>77</v>
      </c>
      <c r="I22" s="19">
        <f t="shared" si="0"/>
        <v>1879.31205</v>
      </c>
      <c r="J22" s="17"/>
      <c r="K22" s="3"/>
      <c r="L22" s="34"/>
      <c r="M22" s="17"/>
      <c r="N22" s="17"/>
      <c r="O22" s="19"/>
      <c r="P22" s="19"/>
      <c r="Q22" s="33">
        <v>1.79</v>
      </c>
      <c r="R22" s="20"/>
    </row>
    <row r="23" spans="1:19" s="33" customFormat="1" ht="45" x14ac:dyDescent="0.2">
      <c r="A23" s="17">
        <v>6</v>
      </c>
      <c r="B23" s="17" t="s">
        <v>52</v>
      </c>
      <c r="C23" s="17" t="s">
        <v>89</v>
      </c>
      <c r="D23" s="3" t="s">
        <v>51</v>
      </c>
      <c r="E23" s="34">
        <v>13.635</v>
      </c>
      <c r="F23" s="17" t="s">
        <v>88</v>
      </c>
      <c r="G23" s="17" t="s">
        <v>92</v>
      </c>
      <c r="H23" s="19">
        <v>101</v>
      </c>
      <c r="I23" s="19">
        <f t="shared" si="0"/>
        <v>1445.9917500000001</v>
      </c>
      <c r="J23" s="17"/>
      <c r="K23" s="3"/>
      <c r="L23" s="34"/>
      <c r="M23" s="17"/>
      <c r="N23" s="17"/>
      <c r="O23" s="19"/>
      <c r="P23" s="19"/>
      <c r="Q23" s="33">
        <v>1.05</v>
      </c>
    </row>
    <row r="24" spans="1:19" ht="50.1" customHeight="1" x14ac:dyDescent="0.2">
      <c r="A24" s="3">
        <v>7</v>
      </c>
      <c r="B24" s="3" t="s">
        <v>53</v>
      </c>
      <c r="C24" s="3">
        <v>110</v>
      </c>
      <c r="D24" s="3" t="s">
        <v>54</v>
      </c>
      <c r="E24" s="22">
        <v>2.1</v>
      </c>
      <c r="F24" s="3" t="s">
        <v>42</v>
      </c>
      <c r="G24" s="3" t="s">
        <v>55</v>
      </c>
      <c r="H24" s="5">
        <v>503</v>
      </c>
      <c r="I24" s="19">
        <f t="shared" si="0"/>
        <v>1109.115</v>
      </c>
      <c r="J24" s="3"/>
      <c r="K24" s="3"/>
      <c r="L24" s="22"/>
      <c r="M24" s="3"/>
      <c r="N24" s="3"/>
      <c r="O24" s="5"/>
      <c r="P24" s="5"/>
      <c r="Q24">
        <v>1.05</v>
      </c>
      <c r="R24" t="s">
        <v>0</v>
      </c>
      <c r="S24" s="21"/>
    </row>
    <row r="25" spans="1:19" ht="50.1" customHeight="1" x14ac:dyDescent="0.2">
      <c r="A25" s="3">
        <v>8</v>
      </c>
      <c r="B25" s="3" t="s">
        <v>56</v>
      </c>
      <c r="C25" s="3"/>
      <c r="D25" s="3" t="s">
        <v>57</v>
      </c>
      <c r="E25" s="4">
        <v>0.35</v>
      </c>
      <c r="F25" s="3" t="s">
        <v>42</v>
      </c>
      <c r="G25" s="3" t="s">
        <v>58</v>
      </c>
      <c r="H25" s="5">
        <v>185</v>
      </c>
      <c r="I25" s="19">
        <f t="shared" si="0"/>
        <v>67.987499999999997</v>
      </c>
      <c r="J25" s="3"/>
      <c r="K25" s="3"/>
      <c r="L25" s="4"/>
      <c r="M25" s="3"/>
      <c r="N25" s="3"/>
      <c r="O25" s="5"/>
      <c r="P25" s="5"/>
      <c r="Q25">
        <v>1.05</v>
      </c>
      <c r="R25" t="s">
        <v>0</v>
      </c>
      <c r="S25" s="21"/>
    </row>
    <row r="26" spans="1:19" s="31" customFormat="1" ht="45" x14ac:dyDescent="0.2">
      <c r="A26" s="17">
        <v>9</v>
      </c>
      <c r="B26" s="17" t="s">
        <v>83</v>
      </c>
      <c r="C26" s="17">
        <v>110</v>
      </c>
      <c r="D26" s="17" t="s">
        <v>84</v>
      </c>
      <c r="E26" s="18">
        <v>1</v>
      </c>
      <c r="F26" s="17" t="s">
        <v>85</v>
      </c>
      <c r="G26" s="17" t="s">
        <v>86</v>
      </c>
      <c r="H26" s="19">
        <v>1042</v>
      </c>
      <c r="I26" s="19">
        <f t="shared" si="0"/>
        <v>1042</v>
      </c>
      <c r="J26" s="17"/>
      <c r="K26" s="17"/>
      <c r="L26" s="18"/>
      <c r="M26" s="17"/>
      <c r="N26" s="17"/>
      <c r="O26" s="19"/>
      <c r="P26" s="19"/>
      <c r="Q26" s="31">
        <v>1</v>
      </c>
      <c r="R26" s="31" t="s">
        <v>0</v>
      </c>
    </row>
    <row r="27" spans="1:19" ht="50.1" customHeight="1" x14ac:dyDescent="0.2">
      <c r="A27" s="28">
        <v>10</v>
      </c>
      <c r="B27" s="28" t="s">
        <v>28</v>
      </c>
      <c r="C27" s="28" t="s">
        <v>0</v>
      </c>
      <c r="D27" s="30"/>
      <c r="E27" s="30"/>
      <c r="F27" s="30"/>
      <c r="G27" s="28" t="s">
        <v>0</v>
      </c>
      <c r="H27" s="29" t="s">
        <v>0</v>
      </c>
      <c r="I27" s="29">
        <f>SUM(I20:I26)</f>
        <v>7021.1057200000005</v>
      </c>
      <c r="J27" s="28"/>
      <c r="K27" s="30"/>
      <c r="L27" s="30"/>
      <c r="M27" s="30"/>
      <c r="N27" s="28"/>
      <c r="O27" s="29"/>
      <c r="P27" s="29"/>
    </row>
    <row r="28" spans="1:19" s="26" customFormat="1" ht="15" x14ac:dyDescent="0.2">
      <c r="K28" s="27"/>
      <c r="L28" s="27"/>
      <c r="M28" s="27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8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59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12</v>
      </c>
      <c r="B15" s="57" t="s">
        <v>13</v>
      </c>
      <c r="C15" s="57" t="s">
        <v>14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15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30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">
      <c r="A17" s="57" t="s">
        <v>0</v>
      </c>
      <c r="B17" s="57" t="s">
        <v>0</v>
      </c>
      <c r="C17" s="57" t="s">
        <v>16</v>
      </c>
      <c r="D17" s="57" t="s">
        <v>0</v>
      </c>
      <c r="E17" s="57" t="s">
        <v>0</v>
      </c>
      <c r="F17" s="57" t="s">
        <v>0</v>
      </c>
      <c r="G17" s="57" t="s">
        <v>17</v>
      </c>
      <c r="H17" s="57" t="s">
        <v>0</v>
      </c>
      <c r="I17" s="57" t="s">
        <v>0</v>
      </c>
      <c r="J17" s="57" t="s">
        <v>18</v>
      </c>
      <c r="K17" s="57" t="s">
        <v>0</v>
      </c>
      <c r="L17" s="57" t="s">
        <v>0</v>
      </c>
      <c r="M17" s="57" t="s">
        <v>0</v>
      </c>
      <c r="N17" s="57" t="s">
        <v>17</v>
      </c>
      <c r="O17" s="57" t="s">
        <v>0</v>
      </c>
      <c r="P17" s="57" t="s">
        <v>0</v>
      </c>
    </row>
    <row r="18" spans="1:18" ht="60" x14ac:dyDescent="0.2">
      <c r="A18" s="57" t="s">
        <v>0</v>
      </c>
      <c r="B18" s="5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0" t="s">
        <v>1</v>
      </c>
      <c r="P1" s="6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0" t="s">
        <v>2</v>
      </c>
      <c r="P2" s="6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0" t="s">
        <v>3</v>
      </c>
      <c r="P3" s="60" t="s">
        <v>0</v>
      </c>
    </row>
    <row r="4" spans="1:16" ht="45" customHeight="1" x14ac:dyDescent="0.2">
      <c r="A4" s="61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6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3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8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5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5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5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3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5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6" t="s">
        <v>60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57" t="s">
        <v>12</v>
      </c>
      <c r="B15" s="57" t="s">
        <v>13</v>
      </c>
      <c r="C15" s="57" t="s">
        <v>14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15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30" customHeight="1" x14ac:dyDescent="0.2">
      <c r="A16" s="57" t="s">
        <v>0</v>
      </c>
      <c r="B16" s="57" t="s">
        <v>0</v>
      </c>
      <c r="C16" s="57" t="str">
        <f>т1!C16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tr">
        <f>т1!J16</f>
        <v>Наименование и реквизиты документа, согласно которому сформированы технические характеристики инвестиционного проекта Приказ об утверждении ПСД АО "Янтарьэнерго" от 09.09.2020 № 274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">
      <c r="A17" s="57" t="s">
        <v>0</v>
      </c>
      <c r="B17" s="57" t="s">
        <v>0</v>
      </c>
      <c r="C17" s="57" t="s">
        <v>16</v>
      </c>
      <c r="D17" s="57" t="s">
        <v>0</v>
      </c>
      <c r="E17" s="57" t="s">
        <v>0</v>
      </c>
      <c r="F17" s="57" t="s">
        <v>0</v>
      </c>
      <c r="G17" s="57" t="s">
        <v>17</v>
      </c>
      <c r="H17" s="57" t="s">
        <v>0</v>
      </c>
      <c r="I17" s="57" t="s">
        <v>0</v>
      </c>
      <c r="J17" s="57" t="s">
        <v>18</v>
      </c>
      <c r="K17" s="57" t="s">
        <v>0</v>
      </c>
      <c r="L17" s="57" t="s">
        <v>0</v>
      </c>
      <c r="M17" s="57" t="s">
        <v>0</v>
      </c>
      <c r="N17" s="57" t="s">
        <v>17</v>
      </c>
      <c r="O17" s="57" t="s">
        <v>0</v>
      </c>
      <c r="P17" s="57" t="s">
        <v>0</v>
      </c>
    </row>
    <row r="18" spans="1:18" ht="60" x14ac:dyDescent="0.2">
      <c r="A18" s="57" t="s">
        <v>0</v>
      </c>
      <c r="B18" s="57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C7" sqref="C7:E7"/>
    </sheetView>
  </sheetViews>
  <sheetFormatPr defaultRowHeight="14.25" x14ac:dyDescent="0.2"/>
  <cols>
    <col min="1" max="1" width="10" style="37" bestFit="1" customWidth="1"/>
    <col min="2" max="2" width="25" style="37" bestFit="1" customWidth="1"/>
    <col min="3" max="3" width="18.75" style="37" customWidth="1"/>
    <col min="4" max="4" width="4.25" style="37" customWidth="1"/>
    <col min="5" max="5" width="9.125" style="37" customWidth="1"/>
    <col min="6" max="6" width="29.375" style="37" customWidth="1"/>
    <col min="7" max="7" width="11.5" style="37" customWidth="1"/>
    <col min="8" max="23" width="9" style="37" hidden="1" customWidth="1"/>
    <col min="24" max="25" width="9.875" style="37" bestFit="1" customWidth="1"/>
    <col min="26" max="16384" width="9" style="37"/>
  </cols>
  <sheetData>
    <row r="1" spans="1:25" x14ac:dyDescent="0.2">
      <c r="A1" s="37" t="s">
        <v>61</v>
      </c>
    </row>
    <row r="2" spans="1:25" ht="45" x14ac:dyDescent="0.2">
      <c r="A2" s="11" t="s">
        <v>12</v>
      </c>
      <c r="B2" s="11" t="s">
        <v>62</v>
      </c>
      <c r="C2" s="65" t="s">
        <v>14</v>
      </c>
      <c r="D2" s="66"/>
      <c r="E2" s="67"/>
      <c r="F2" s="38" t="s">
        <v>15</v>
      </c>
      <c r="G2" s="12"/>
    </row>
    <row r="3" spans="1:25" ht="135" x14ac:dyDescent="0.25">
      <c r="A3" s="11">
        <v>1</v>
      </c>
      <c r="B3" s="11" t="s">
        <v>63</v>
      </c>
      <c r="C3" s="62">
        <f>т2!I27+т4!I27</f>
        <v>29957.055720000004</v>
      </c>
      <c r="D3" s="63"/>
      <c r="E3" s="64"/>
      <c r="F3" s="30"/>
      <c r="G3" s="26"/>
      <c r="Y3" s="13"/>
    </row>
    <row r="4" spans="1:25" ht="15.75" x14ac:dyDescent="0.2">
      <c r="A4" s="11">
        <v>2</v>
      </c>
      <c r="B4" s="11" t="s">
        <v>64</v>
      </c>
      <c r="C4" s="62">
        <f>C3*20%</f>
        <v>5991.4111440000015</v>
      </c>
      <c r="D4" s="63"/>
      <c r="E4" s="64"/>
      <c r="F4" s="30"/>
      <c r="G4" s="26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65</v>
      </c>
      <c r="C5" s="62">
        <f>C4+C3</f>
        <v>35948.466864000002</v>
      </c>
      <c r="D5" s="63"/>
      <c r="E5" s="64"/>
      <c r="F5" s="39"/>
      <c r="G5" s="4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32">
        <v>104.7</v>
      </c>
      <c r="T5" s="32">
        <v>104.7</v>
      </c>
      <c r="U5" s="32">
        <v>104.7</v>
      </c>
      <c r="V5" s="32">
        <v>104.7</v>
      </c>
      <c r="W5" s="32">
        <v>104.7</v>
      </c>
    </row>
    <row r="6" spans="1:25" ht="60" x14ac:dyDescent="0.2">
      <c r="A6" s="11">
        <v>4</v>
      </c>
      <c r="B6" s="11" t="s">
        <v>66</v>
      </c>
      <c r="C6" s="6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40997.995254438021</v>
      </c>
      <c r="D6" s="63"/>
      <c r="E6" s="64"/>
      <c r="F6" s="39"/>
      <c r="G6" s="40"/>
    </row>
    <row r="7" spans="1:25" ht="75" x14ac:dyDescent="0.2">
      <c r="A7" s="11">
        <v>5</v>
      </c>
      <c r="B7" s="11" t="s">
        <v>67</v>
      </c>
      <c r="C7" s="68">
        <v>11254.814215599999</v>
      </c>
      <c r="D7" s="69"/>
      <c r="E7" s="70"/>
      <c r="F7" s="30"/>
      <c r="G7" s="26"/>
      <c r="H7" s="15">
        <f>C5/1000</f>
        <v>35.948466864000004</v>
      </c>
      <c r="I7" s="15">
        <f>C18</f>
        <v>40.997995254438024</v>
      </c>
      <c r="X7" s="15"/>
    </row>
    <row r="8" spans="1:25" ht="45" x14ac:dyDescent="0.2">
      <c r="A8" s="11">
        <v>6</v>
      </c>
      <c r="B8" s="11" t="s">
        <v>68</v>
      </c>
      <c r="C8" s="62">
        <f>C5-C7</f>
        <v>24693.652648400002</v>
      </c>
      <c r="D8" s="63"/>
      <c r="E8" s="64"/>
      <c r="F8" s="30"/>
      <c r="G8" s="26"/>
    </row>
    <row r="9" spans="1:25" ht="90" x14ac:dyDescent="0.25">
      <c r="A9" s="11">
        <v>7</v>
      </c>
      <c r="B9" s="11" t="s">
        <v>69</v>
      </c>
      <c r="C9" s="62">
        <f>SUM(C10:E15)</f>
        <v>19747.263849999999</v>
      </c>
      <c r="D9" s="63"/>
      <c r="E9" s="64"/>
      <c r="F9" s="41"/>
      <c r="G9" s="42"/>
      <c r="X9" s="43"/>
    </row>
    <row r="10" spans="1:25" ht="15" x14ac:dyDescent="0.2">
      <c r="A10" s="11">
        <v>7.1</v>
      </c>
      <c r="B10" s="11" t="s">
        <v>70</v>
      </c>
      <c r="C10" s="62">
        <v>0</v>
      </c>
      <c r="D10" s="63"/>
      <c r="E10" s="64"/>
      <c r="F10" s="30"/>
      <c r="G10" s="26"/>
    </row>
    <row r="11" spans="1:25" ht="15" x14ac:dyDescent="0.2">
      <c r="A11" s="11">
        <v>7.2</v>
      </c>
      <c r="B11" s="11" t="s">
        <v>71</v>
      </c>
      <c r="C11" s="62">
        <v>0</v>
      </c>
      <c r="D11" s="63"/>
      <c r="E11" s="64"/>
      <c r="F11" s="44"/>
      <c r="G11" s="45"/>
    </row>
    <row r="12" spans="1:25" ht="15" x14ac:dyDescent="0.2">
      <c r="A12" s="11">
        <v>7.3</v>
      </c>
      <c r="B12" s="11" t="s">
        <v>72</v>
      </c>
      <c r="C12" s="62">
        <f>6.13656661*1000</f>
        <v>6136.5666099999999</v>
      </c>
      <c r="D12" s="63"/>
      <c r="E12" s="64"/>
      <c r="F12" s="44"/>
      <c r="G12" s="45"/>
    </row>
    <row r="13" spans="1:25" ht="15.75" x14ac:dyDescent="0.25">
      <c r="A13" s="11">
        <v>7.4</v>
      </c>
      <c r="B13" s="11" t="s">
        <v>82</v>
      </c>
      <c r="C13" s="62">
        <f>13.61069724*1000</f>
        <v>13610.69724</v>
      </c>
      <c r="D13" s="63"/>
      <c r="E13" s="64"/>
      <c r="F13" s="30"/>
      <c r="G13" s="26"/>
      <c r="H13" s="46"/>
      <c r="I13" s="47"/>
      <c r="J13" s="47"/>
      <c r="K13" s="47"/>
    </row>
    <row r="14" spans="1:25" ht="15" x14ac:dyDescent="0.2">
      <c r="A14" s="11">
        <v>7.5</v>
      </c>
      <c r="B14" s="11" t="s">
        <v>97</v>
      </c>
      <c r="C14" s="62">
        <f>J13*1000</f>
        <v>0</v>
      </c>
      <c r="D14" s="63"/>
      <c r="E14" s="64"/>
      <c r="F14" s="30"/>
      <c r="G14" s="26"/>
    </row>
    <row r="15" spans="1:25" ht="15" x14ac:dyDescent="0.2">
      <c r="A15" s="11">
        <v>7.6</v>
      </c>
      <c r="B15" s="11" t="s">
        <v>98</v>
      </c>
      <c r="C15" s="62">
        <v>0</v>
      </c>
      <c r="D15" s="63"/>
      <c r="E15" s="64"/>
      <c r="F15" s="30"/>
      <c r="G15" s="26"/>
    </row>
    <row r="16" spans="1:25" ht="15" x14ac:dyDescent="0.2">
      <c r="A16" s="11">
        <v>7.7</v>
      </c>
      <c r="B16" s="11" t="s">
        <v>99</v>
      </c>
      <c r="C16" s="62">
        <v>0</v>
      </c>
      <c r="D16" s="63"/>
      <c r="E16" s="64"/>
      <c r="F16" s="30"/>
      <c r="G16" s="26"/>
    </row>
    <row r="17" spans="1:26" ht="15" x14ac:dyDescent="0.2">
      <c r="A17" s="11">
        <v>7.8</v>
      </c>
      <c r="B17" s="11" t="s">
        <v>100</v>
      </c>
      <c r="C17" s="62">
        <v>0</v>
      </c>
      <c r="D17" s="63"/>
      <c r="E17" s="64"/>
      <c r="F17" s="30"/>
      <c r="G17" s="26"/>
    </row>
    <row r="18" spans="1:26" ht="75" x14ac:dyDescent="0.2">
      <c r="A18" s="11">
        <v>8</v>
      </c>
      <c r="B18" s="11" t="s">
        <v>73</v>
      </c>
      <c r="C18" s="62">
        <f>C6/1000</f>
        <v>40.997995254438024</v>
      </c>
      <c r="D18" s="63"/>
      <c r="E18" s="64"/>
      <c r="F18" s="30"/>
      <c r="G18" s="26"/>
    </row>
    <row r="19" spans="1:26" ht="105" x14ac:dyDescent="0.2">
      <c r="A19" s="11">
        <v>9</v>
      </c>
      <c r="B19" s="11" t="s">
        <v>74</v>
      </c>
      <c r="C19" s="62">
        <v>0</v>
      </c>
      <c r="D19" s="63"/>
      <c r="E19" s="64"/>
      <c r="F19" s="48"/>
      <c r="G19" s="4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50"/>
    </row>
    <row r="20" spans="1:26" ht="30" x14ac:dyDescent="0.2">
      <c r="A20" s="11">
        <v>10</v>
      </c>
      <c r="B20" s="11" t="s">
        <v>75</v>
      </c>
      <c r="C20" s="62">
        <f>(C19+C18)*1000</f>
        <v>40997.995254438021</v>
      </c>
      <c r="D20" s="63"/>
      <c r="E20" s="64"/>
      <c r="F20" s="30"/>
      <c r="G20" s="26"/>
      <c r="X20" s="15"/>
      <c r="Y20" s="51"/>
      <c r="Z20" s="52"/>
    </row>
    <row r="21" spans="1:26" x14ac:dyDescent="0.2">
      <c r="X21" s="15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2020-09-07T07:37:05Z</cp:lastPrinted>
  <dcterms:created xsi:type="dcterms:W3CDTF">2019-03-20T11:26:23Z</dcterms:created>
  <dcterms:modified xsi:type="dcterms:W3CDTF">2021-03-29T14:22:07Z</dcterms:modified>
</cp:coreProperties>
</file>