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3884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 l="1"/>
  <c r="A8" i="5"/>
  <c r="A8" i="4"/>
  <c r="A8" i="3"/>
  <c r="A8" i="2"/>
  <c r="A11" i="1"/>
  <c r="I21" i="5"/>
  <c r="I22" i="5"/>
  <c r="I23" i="5"/>
  <c r="I20" i="5"/>
  <c r="E23" i="5"/>
  <c r="H22" i="5"/>
  <c r="E22" i="5"/>
  <c r="E20" i="5"/>
  <c r="E21" i="5" s="1"/>
  <c r="I22" i="3"/>
  <c r="I21" i="3"/>
  <c r="I20" i="3"/>
  <c r="C15" i="8"/>
  <c r="C14" i="8"/>
  <c r="C9" i="8" s="1"/>
  <c r="C13" i="8"/>
  <c r="C12" i="8"/>
  <c r="I24" i="5" l="1"/>
  <c r="C3" i="8" s="1"/>
  <c r="C4" i="8" s="1"/>
  <c r="C5" i="8" s="1"/>
  <c r="H7" i="8" s="1"/>
  <c r="C6" i="8" l="1"/>
  <c r="C18" i="8" s="1"/>
  <c r="I7" i="8" s="1"/>
  <c r="C8" i="8"/>
  <c r="C20" i="8" l="1"/>
  <c r="J16" i="6"/>
  <c r="J16" i="5"/>
  <c r="J16" i="4"/>
  <c r="J16" i="3"/>
  <c r="J16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<sst xmlns="http://schemas.openxmlformats.org/spreadsheetml/2006/main" count="856" uniqueCount="79">
  <si>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</si>
  <si>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</si>
  <si>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</si>
  <si>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</si>
  <si>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</si>
  <si>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</si>
  <si>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</si>
  <si>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 xml:space="preserve">Наименование инвестиционного проекта: 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</si>
  <si>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Идентификатор инвестиционного проекта: H_3884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</si>
  <si>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</si>
  <si>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</si>
  <si>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</si>
  <si>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</si>
  <si>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</si>
  <si>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</si>
  <si>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</si>
  <si>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</si>
  <si>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</si>
  <si>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</si>
  <si>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</si>
  <si>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</si>
  <si>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</si>
  <si>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</si>
  <si>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</si>
  <si>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</si>
  <si>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</si>
  <si>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</si>
  <si>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</si>
  <si>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</si>
  <si>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</si>
  <si>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</si>
  <si>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ячейки выключателя КРУ 6-35 кВ </t>
  </si>
  <si>
    <t>1 ячейка</t>
  </si>
  <si>
    <t>630А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</si>
  <si>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</si>
  <si>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</si>
  <si>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П6-06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</si>
  <si>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</si>
  <si>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</si>
  <si>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</si>
  <si>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</si>
  <si>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</si>
  <si>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</si>
  <si>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</si>
  <si>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</si>
  <si>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</si>
  <si>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</si>
  <si>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</si>
  <si>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</si>
  <si>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</si>
  <si>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</si>
  <si>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</si>
  <si>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</si>
  <si>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</si>
  <si>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</si>
  <si>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</si>
  <si>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</si>
  <si>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</si>
  <si>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</si>
  <si>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Iном 1000, Iоткл 20кА</t>
  </si>
  <si>
    <t>от 1,1 до 5,9</t>
  </si>
  <si>
    <t>УНЦ КЛ 6-500 кВ с алюм. Жилой</t>
  </si>
  <si>
    <t xml:space="preserve">1 км 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</si>
  <si>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</si>
  <si>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с учетом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</si>
  <si>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</si>
  <si>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</si>
  <si>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</si>
  <si>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240 мм2, алюминий, 4 жилы</t>
  </si>
  <si>
    <t xml:space="preserve">УНЦ выполнения специального перехода кабельной линии методом ГНБ </t>
  </si>
  <si>
    <t>В3-01-1</t>
  </si>
  <si>
    <t>К1-08-2</t>
  </si>
  <si>
    <t>Б2-02-3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</si>
  <si>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t>
  </si>
  <si>
    <t>Н1-06</t>
  </si>
  <si>
    <t>Диаметр труб 160-200 мм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</si>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</sst>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164" fontId="1" fillId="0" borderId="5" xfId="1" applyNumberFormat="1" applyFont="1" applyBorder="1" applyAlignment="1">
      <alignment horizontal="right" vertical="center"/>
    </xf>
    <xf numFmtId="0" fontId="2" fillId="0" borderId="0" xfId="0" applyFont="1"/>
    <xf numFmtId="165" fontId="11" fillId="2" borderId="9" xfId="0" applyNumberFormat="1" applyFont="1" applyFill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7" fontId="16" fillId="0" borderId="8" xfId="0" applyNumberFormat="1" applyFont="1" applyFill="1" applyBorder="1"/>
    <xf numFmtId="167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">
        <v>78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6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11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12</v>
      </c>
      <c r="B15" s="44" t="s">
        <v>13</v>
      </c>
      <c r="C15" s="44" t="s">
        <v>14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15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">
        <v>73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12</v>
      </c>
      <c r="B15" s="44" t="s">
        <v>13</v>
      </c>
      <c r="C15" s="44" t="s">
        <v>14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15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12</v>
      </c>
      <c r="B15" s="44" t="s">
        <v>13</v>
      </c>
      <c r="C15" s="44" t="s">
        <v>14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15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2" customFormat="1" ht="50.1" customHeight="1" x14ac:dyDescent="0.2">
      <c r="A20" s="3">
        <v>1</v>
      </c>
      <c r="B20" s="3" t="s">
        <v>31</v>
      </c>
      <c r="C20" s="3">
        <v>10</v>
      </c>
      <c r="D20" s="3" t="s">
        <v>59</v>
      </c>
      <c r="E20" s="4">
        <v>2</v>
      </c>
      <c r="F20" s="3" t="s">
        <v>32</v>
      </c>
      <c r="G20" s="3" t="s">
        <v>70</v>
      </c>
      <c r="H20" s="5">
        <v>1188</v>
      </c>
      <c r="I20" s="5">
        <f>H20*E20*Q20</f>
        <v>2447.2800000000002</v>
      </c>
      <c r="J20" s="3"/>
      <c r="K20" s="13"/>
      <c r="L20" s="4"/>
      <c r="M20" s="3"/>
      <c r="N20" s="13"/>
      <c r="O20" s="5"/>
      <c r="P20" s="5"/>
      <c r="Q20" s="12">
        <v>1.03</v>
      </c>
      <c r="R20" s="12" t="s">
        <v>33</v>
      </c>
    </row>
    <row r="21" spans="1:18" s="12" customFormat="1" ht="50.1" customHeight="1" x14ac:dyDescent="0.2">
      <c r="A21" s="3">
        <v>2</v>
      </c>
      <c r="B21" s="3" t="s">
        <v>34</v>
      </c>
      <c r="C21" s="3"/>
      <c r="D21" s="3" t="s">
        <v>60</v>
      </c>
      <c r="E21" s="4">
        <v>1</v>
      </c>
      <c r="F21" s="3" t="s">
        <v>35</v>
      </c>
      <c r="G21" s="3" t="s">
        <v>36</v>
      </c>
      <c r="H21" s="5">
        <v>300</v>
      </c>
      <c r="I21" s="5">
        <f>H21*E21*Q21</f>
        <v>300</v>
      </c>
      <c r="J21" s="3"/>
      <c r="K21" s="13"/>
      <c r="L21" s="4"/>
      <c r="M21" s="3"/>
      <c r="N21" s="13"/>
      <c r="O21" s="5"/>
      <c r="P21" s="5"/>
      <c r="Q21" s="12">
        <v>1</v>
      </c>
      <c r="R21" s="12" t="s">
        <v>0</v>
      </c>
    </row>
    <row r="22" spans="1:18" ht="50.1" customHeight="1" x14ac:dyDescent="0.2">
      <c r="A22" s="3" t="s">
        <v>0</v>
      </c>
      <c r="B22" s="3" t="s">
        <v>28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f>SUM(I20:I21)</f>
        <v>2747.28</v>
      </c>
      <c r="J22" s="3"/>
      <c r="K22" s="3"/>
      <c r="L22" s="4"/>
      <c r="M22" s="3"/>
      <c r="N22" s="3"/>
      <c r="O22" s="5"/>
      <c r="P22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12</v>
      </c>
      <c r="B15" s="44" t="s">
        <v>13</v>
      </c>
      <c r="C15" s="44" t="s">
        <v>14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15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6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12</v>
      </c>
      <c r="B15" s="44" t="s">
        <v>13</v>
      </c>
      <c r="C15" s="44" t="s">
        <v>14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15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2" customFormat="1" ht="50.1" customHeight="1" x14ac:dyDescent="0.2">
      <c r="A20" s="14">
        <v>1</v>
      </c>
      <c r="B20" s="14" t="s">
        <v>61</v>
      </c>
      <c r="C20" s="14">
        <v>15</v>
      </c>
      <c r="D20" s="14" t="s">
        <v>68</v>
      </c>
      <c r="E20" s="18">
        <f>0.447+0.297+1.237</f>
        <v>1.9810000000000001</v>
      </c>
      <c r="F20" s="14" t="s">
        <v>62</v>
      </c>
      <c r="G20" s="14" t="s">
        <v>71</v>
      </c>
      <c r="H20" s="15">
        <v>3055</v>
      </c>
      <c r="I20" s="15">
        <f>H20*E20*Q20</f>
        <v>6717.6700500000006</v>
      </c>
      <c r="J20" s="14"/>
      <c r="K20" s="14"/>
      <c r="L20" s="18"/>
      <c r="M20" s="14"/>
      <c r="N20" s="14"/>
      <c r="O20" s="15"/>
      <c r="P20" s="15"/>
      <c r="Q20" s="12">
        <v>1.1100000000000001</v>
      </c>
      <c r="R20" s="12" t="s">
        <v>0</v>
      </c>
    </row>
    <row r="21" spans="1:18" s="12" customFormat="1" ht="75" x14ac:dyDescent="0.2">
      <c r="A21" s="14">
        <v>2</v>
      </c>
      <c r="B21" s="14" t="s">
        <v>63</v>
      </c>
      <c r="C21" s="14">
        <v>15</v>
      </c>
      <c r="D21" s="14" t="s">
        <v>64</v>
      </c>
      <c r="E21" s="18">
        <f>E20-E22</f>
        <v>1.778</v>
      </c>
      <c r="F21" s="14" t="s">
        <v>65</v>
      </c>
      <c r="G21" s="14" t="s">
        <v>72</v>
      </c>
      <c r="H21" s="15">
        <v>2320</v>
      </c>
      <c r="I21" s="15">
        <f t="shared" ref="I21:I23" si="0">H21*E21*Q21</f>
        <v>4124.96</v>
      </c>
      <c r="J21" s="14"/>
      <c r="K21" s="14"/>
      <c r="L21" s="18"/>
      <c r="M21" s="14"/>
      <c r="N21" s="14"/>
      <c r="O21" s="15"/>
      <c r="P21" s="15"/>
      <c r="Q21" s="12">
        <v>1</v>
      </c>
      <c r="R21" s="12" t="s">
        <v>0</v>
      </c>
    </row>
    <row r="22" spans="1:18" s="16" customFormat="1" ht="50.1" customHeight="1" x14ac:dyDescent="0.2">
      <c r="A22" s="14">
        <v>3</v>
      </c>
      <c r="B22" s="14" t="s">
        <v>69</v>
      </c>
      <c r="C22" s="14">
        <v>15</v>
      </c>
      <c r="D22" s="14" t="s">
        <v>75</v>
      </c>
      <c r="E22" s="18">
        <f>0.203</f>
        <v>0.20300000000000001</v>
      </c>
      <c r="F22" s="14" t="s">
        <v>62</v>
      </c>
      <c r="G22" s="14" t="s">
        <v>74</v>
      </c>
      <c r="H22" s="15">
        <f>53502</f>
        <v>53502</v>
      </c>
      <c r="I22" s="15">
        <f t="shared" si="0"/>
        <v>12055.605660000003</v>
      </c>
      <c r="J22" s="14"/>
      <c r="K22" s="14"/>
      <c r="L22" s="18"/>
      <c r="M22" s="14"/>
      <c r="N22" s="14"/>
      <c r="O22" s="15"/>
      <c r="P22" s="15"/>
      <c r="Q22" s="16">
        <v>1.1100000000000001</v>
      </c>
      <c r="R22" s="16" t="s">
        <v>0</v>
      </c>
    </row>
    <row r="23" spans="1:18" s="12" customFormat="1" ht="50.1" customHeight="1" x14ac:dyDescent="0.2">
      <c r="A23" s="14">
        <v>4</v>
      </c>
      <c r="B23" s="14" t="s">
        <v>66</v>
      </c>
      <c r="C23" s="14">
        <v>15</v>
      </c>
      <c r="D23" s="14"/>
      <c r="E23" s="18">
        <f>E20</f>
        <v>1.9810000000000001</v>
      </c>
      <c r="F23" s="14" t="s">
        <v>65</v>
      </c>
      <c r="G23" s="14" t="s">
        <v>67</v>
      </c>
      <c r="H23" s="15">
        <v>611</v>
      </c>
      <c r="I23" s="15">
        <f t="shared" si="0"/>
        <v>1210.3910000000001</v>
      </c>
      <c r="J23" s="14"/>
      <c r="K23" s="14"/>
      <c r="L23" s="18"/>
      <c r="M23" s="14"/>
      <c r="N23" s="14"/>
      <c r="O23" s="15"/>
      <c r="P23" s="15"/>
      <c r="Q23" s="12">
        <v>1</v>
      </c>
      <c r="R23" s="12" t="s">
        <v>0</v>
      </c>
    </row>
    <row r="24" spans="1:18" ht="50.1" customHeight="1" x14ac:dyDescent="0.2">
      <c r="A24" s="3" t="s">
        <v>0</v>
      </c>
      <c r="B24" s="3" t="s">
        <v>28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24108.62671</v>
      </c>
      <c r="J24" s="3"/>
      <c r="K24" s="3"/>
      <c r="L24" s="4"/>
      <c r="M24" s="3"/>
      <c r="N24" s="3"/>
      <c r="O24" s="5"/>
      <c r="P24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2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40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12</v>
      </c>
      <c r="B15" s="44" t="s">
        <v>13</v>
      </c>
      <c r="C15" s="44" t="s">
        <v>14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15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">
      <c r="A16" s="44" t="s">
        <v>0</v>
      </c>
      <c r="B16" s="44" t="s">
        <v>0</v>
      </c>
      <c r="C16" s="44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1083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AD20" sqref="AD20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41</v>
      </c>
    </row>
    <row r="2" spans="1:25" ht="45" x14ac:dyDescent="0.2">
      <c r="A2" s="11" t="s">
        <v>12</v>
      </c>
      <c r="B2" s="11" t="s">
        <v>42</v>
      </c>
      <c r="C2" s="52" t="s">
        <v>14</v>
      </c>
      <c r="D2" s="53"/>
      <c r="E2" s="54"/>
      <c r="F2" s="20" t="s">
        <v>15</v>
      </c>
      <c r="G2" s="21"/>
    </row>
    <row r="3" spans="1:25" ht="135" x14ac:dyDescent="0.25">
      <c r="A3" s="11">
        <v>1</v>
      </c>
      <c r="B3" s="11" t="s">
        <v>43</v>
      </c>
      <c r="C3" s="49">
        <f>т3!I22+т5!I24</f>
        <v>26855.906709999999</v>
      </c>
      <c r="D3" s="50"/>
      <c r="E3" s="51"/>
      <c r="F3" s="22"/>
      <c r="G3" s="23"/>
      <c r="Y3" s="24"/>
    </row>
    <row r="4" spans="1:25" ht="15.75" x14ac:dyDescent="0.2">
      <c r="A4" s="11">
        <v>2</v>
      </c>
      <c r="B4" s="11" t="s">
        <v>44</v>
      </c>
      <c r="C4" s="49">
        <f>C3*20%</f>
        <v>5371.1813419999999</v>
      </c>
      <c r="D4" s="50"/>
      <c r="E4" s="51"/>
      <c r="F4" s="22"/>
      <c r="G4" s="23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45</v>
      </c>
      <c r="C5" s="49">
        <f>C4+C3</f>
        <v>32227.088051999999</v>
      </c>
      <c r="D5" s="50"/>
      <c r="E5" s="51"/>
      <c r="F5" s="25"/>
      <c r="G5" s="2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11">
        <v>4</v>
      </c>
      <c r="B6" s="11" t="s">
        <v>46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40140.657396793285</v>
      </c>
      <c r="D6" s="50"/>
      <c r="E6" s="51"/>
      <c r="F6" s="25"/>
      <c r="G6" s="26"/>
    </row>
    <row r="7" spans="1:25" ht="75" x14ac:dyDescent="0.2">
      <c r="A7" s="11">
        <v>5</v>
      </c>
      <c r="B7" s="11" t="s">
        <v>47</v>
      </c>
      <c r="C7" s="55">
        <v>0</v>
      </c>
      <c r="D7" s="56"/>
      <c r="E7" s="57"/>
      <c r="F7" s="22"/>
      <c r="G7" s="23"/>
      <c r="H7" s="27">
        <f>C5/1000</f>
        <v>32.227088051999999</v>
      </c>
      <c r="I7" s="27">
        <f>C18</f>
        <v>40.140657396793287</v>
      </c>
      <c r="X7" s="27"/>
    </row>
    <row r="8" spans="1:25" ht="45" x14ac:dyDescent="0.2">
      <c r="A8" s="11">
        <v>6</v>
      </c>
      <c r="B8" s="11" t="s">
        <v>48</v>
      </c>
      <c r="C8" s="49">
        <f>C5-C7</f>
        <v>32227.088051999999</v>
      </c>
      <c r="D8" s="50"/>
      <c r="E8" s="51"/>
      <c r="F8" s="22"/>
      <c r="G8" s="23"/>
    </row>
    <row r="9" spans="1:25" ht="90" x14ac:dyDescent="0.25">
      <c r="A9" s="11">
        <v>7</v>
      </c>
      <c r="B9" s="11" t="s">
        <v>49</v>
      </c>
      <c r="C9" s="49">
        <f>SUM(C10:E15)</f>
        <v>25414.237659999999</v>
      </c>
      <c r="D9" s="50"/>
      <c r="E9" s="51"/>
      <c r="F9" s="28"/>
      <c r="G9" s="29"/>
      <c r="X9" s="30"/>
    </row>
    <row r="10" spans="1:25" ht="15" x14ac:dyDescent="0.2">
      <c r="A10" s="11">
        <v>7.1</v>
      </c>
      <c r="B10" s="11" t="s">
        <v>50</v>
      </c>
      <c r="C10" s="49">
        <v>0</v>
      </c>
      <c r="D10" s="50"/>
      <c r="E10" s="51"/>
      <c r="F10" s="22"/>
      <c r="G10" s="23"/>
    </row>
    <row r="11" spans="1:25" ht="15" x14ac:dyDescent="0.2">
      <c r="A11" s="11">
        <v>7.2</v>
      </c>
      <c r="B11" s="11" t="s">
        <v>51</v>
      </c>
      <c r="C11" s="49">
        <v>0</v>
      </c>
      <c r="D11" s="50"/>
      <c r="E11" s="51"/>
      <c r="F11" s="31"/>
      <c r="G11" s="32"/>
    </row>
    <row r="12" spans="1:25" ht="15" x14ac:dyDescent="0.2">
      <c r="A12" s="11">
        <v>7.3</v>
      </c>
      <c r="B12" s="11" t="s">
        <v>52</v>
      </c>
      <c r="C12" s="49">
        <f>H13*1000</f>
        <v>3047.8460599999999</v>
      </c>
      <c r="D12" s="50"/>
      <c r="E12" s="51"/>
      <c r="F12" s="31"/>
      <c r="G12" s="32"/>
    </row>
    <row r="13" spans="1:25" ht="15.75" x14ac:dyDescent="0.25">
      <c r="A13" s="11">
        <v>7.4</v>
      </c>
      <c r="B13" s="11" t="s">
        <v>53</v>
      </c>
      <c r="C13" s="49">
        <f>I13*1000</f>
        <v>10366.391600000001</v>
      </c>
      <c r="D13" s="50"/>
      <c r="E13" s="51"/>
      <c r="F13" s="22"/>
      <c r="G13" s="23"/>
      <c r="H13" s="33">
        <v>3.0478460599999999</v>
      </c>
      <c r="I13" s="34">
        <v>10.3663916</v>
      </c>
      <c r="J13" s="34">
        <v>12</v>
      </c>
      <c r="K13" s="34">
        <v>0</v>
      </c>
    </row>
    <row r="14" spans="1:25" ht="15" x14ac:dyDescent="0.2">
      <c r="A14" s="11">
        <v>7.5</v>
      </c>
      <c r="B14" s="11" t="s">
        <v>54</v>
      </c>
      <c r="C14" s="49">
        <f>J13*1000</f>
        <v>12000</v>
      </c>
      <c r="D14" s="50"/>
      <c r="E14" s="51"/>
      <c r="F14" s="22"/>
      <c r="G14" s="23"/>
    </row>
    <row r="15" spans="1:25" ht="15" x14ac:dyDescent="0.2">
      <c r="A15" s="11">
        <v>7.6</v>
      </c>
      <c r="B15" s="11" t="s">
        <v>58</v>
      </c>
      <c r="C15" s="49">
        <f>K13*1000</f>
        <v>0</v>
      </c>
      <c r="D15" s="50"/>
      <c r="E15" s="51"/>
      <c r="F15" s="22"/>
      <c r="G15" s="23"/>
    </row>
    <row r="16" spans="1:25" ht="15" x14ac:dyDescent="0.2">
      <c r="A16" s="11">
        <v>7.7</v>
      </c>
      <c r="B16" s="11" t="s">
        <v>76</v>
      </c>
      <c r="C16" s="49">
        <v>0</v>
      </c>
      <c r="D16" s="50"/>
      <c r="E16" s="51"/>
      <c r="F16" s="22"/>
      <c r="G16" s="23"/>
    </row>
    <row r="17" spans="1:26" ht="15" x14ac:dyDescent="0.2">
      <c r="A17" s="11">
        <v>7.8</v>
      </c>
      <c r="B17" s="11" t="s">
        <v>77</v>
      </c>
      <c r="C17" s="49">
        <v>0</v>
      </c>
      <c r="D17" s="50"/>
      <c r="E17" s="51"/>
      <c r="F17" s="22"/>
      <c r="G17" s="23"/>
    </row>
    <row r="18" spans="1:26" ht="75" x14ac:dyDescent="0.2">
      <c r="A18" s="11">
        <v>8</v>
      </c>
      <c r="B18" s="11" t="s">
        <v>55</v>
      </c>
      <c r="C18" s="49">
        <f>C6/1000</f>
        <v>40.140657396793287</v>
      </c>
      <c r="D18" s="50"/>
      <c r="E18" s="51"/>
      <c r="F18" s="22"/>
      <c r="G18" s="23"/>
    </row>
    <row r="19" spans="1:26" ht="105" x14ac:dyDescent="0.2">
      <c r="A19" s="11">
        <v>9</v>
      </c>
      <c r="B19" s="11" t="s">
        <v>56</v>
      </c>
      <c r="C19" s="49">
        <v>0</v>
      </c>
      <c r="D19" s="50"/>
      <c r="E19" s="51"/>
      <c r="F19" s="35"/>
      <c r="G19" s="3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7"/>
    </row>
    <row r="20" spans="1:26" ht="30" x14ac:dyDescent="0.2">
      <c r="A20" s="11">
        <v>10</v>
      </c>
      <c r="B20" s="11" t="s">
        <v>57</v>
      </c>
      <c r="C20" s="49">
        <f>(C19+C18)*1000</f>
        <v>40140.657396793285</v>
      </c>
      <c r="D20" s="50"/>
      <c r="E20" s="51"/>
      <c r="F20" s="22"/>
      <c r="G20" s="23"/>
      <c r="X20" s="27"/>
      <c r="Y20" s="38"/>
      <c r="Z20" s="39"/>
    </row>
    <row r="21" spans="1:26" x14ac:dyDescent="0.2">
      <c r="X21" s="27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2020-11-02T12:37:58Z</cp:lastPrinted>
  <dcterms:created xsi:type="dcterms:W3CDTF">2019-03-21T07:51:20Z</dcterms:created>
  <dcterms:modified xsi:type="dcterms:W3CDTF">2021-03-25T08:41:46Z</dcterms:modified>
</cp:coreProperties>
</file>