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50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5" sheetId="5" r:id="rId4"/>
    <sheet name="т4" sheetId="4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7" i="8" l="1"/>
  <c r="H9" i="8"/>
  <c r="C16" i="6" l="1"/>
  <c r="C16" i="4"/>
  <c r="C16" i="5"/>
  <c r="C16" i="3"/>
  <c r="C16" i="2"/>
  <c r="J16" i="1"/>
  <c r="A8" i="6" l="1"/>
  <c r="A8" i="4"/>
  <c r="A8" i="5"/>
  <c r="A8" i="3"/>
  <c r="A8" i="2"/>
  <c r="A11" i="1"/>
  <c r="I21" i="4"/>
  <c r="I22" i="4"/>
  <c r="I23" i="4"/>
  <c r="I24" i="4"/>
  <c r="I20" i="4"/>
  <c r="E24" i="4"/>
  <c r="E23" i="4"/>
  <c r="E22" i="4"/>
  <c r="E21" i="4"/>
  <c r="I21" i="5"/>
  <c r="I22" i="5"/>
  <c r="I23" i="5"/>
  <c r="I24" i="5"/>
  <c r="I25" i="5"/>
  <c r="I26" i="5"/>
  <c r="I27" i="5"/>
  <c r="I20" i="5"/>
  <c r="E27" i="5"/>
  <c r="E22" i="5"/>
  <c r="E21" i="5"/>
  <c r="E20" i="5"/>
  <c r="I53" i="2"/>
  <c r="I21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5" i="2"/>
  <c r="I46" i="2"/>
  <c r="I47" i="2"/>
  <c r="I48" i="2"/>
  <c r="I49" i="2"/>
  <c r="I50" i="2"/>
  <c r="I51" i="2"/>
  <c r="I52" i="2"/>
  <c r="I54" i="2"/>
  <c r="I20" i="2"/>
  <c r="I55" i="2" s="1"/>
  <c r="E44" i="2"/>
  <c r="I44" i="2" s="1"/>
  <c r="E22" i="2"/>
  <c r="I22" i="2" s="1"/>
  <c r="C15" i="8"/>
  <c r="C14" i="8"/>
  <c r="C13" i="8"/>
  <c r="C12" i="8"/>
  <c r="C9" i="8"/>
  <c r="I25" i="4" l="1"/>
  <c r="E23" i="5"/>
  <c r="I28" i="5" s="1"/>
  <c r="C3" i="8" s="1"/>
  <c r="C4" i="8" s="1"/>
  <c r="C5" i="8" s="1"/>
  <c r="C6" i="8" s="1"/>
  <c r="C18" i="8" s="1"/>
  <c r="H7" i="8" l="1"/>
  <c r="C8" i="8"/>
  <c r="C20" i="8"/>
  <c r="I7" i="8"/>
  <c r="J16" i="6" l="1"/>
  <c r="A11" i="6"/>
  <c r="J16" i="5"/>
  <c r="A11" i="5"/>
  <c r="J16" i="4"/>
  <c r="A11" i="4"/>
  <c r="J16" i="3"/>
  <c r="A11" i="3"/>
  <c r="A11" i="2"/>
  <c r="J16" i="2"/>
  <c r="R54" i="2" l="1"/>
</calcChain>
</file>

<file path=xl/sharedStrings.xml><?xml version="1.0" encoding="utf-8"?>
<sst xmlns="http://schemas.openxmlformats.org/spreadsheetml/2006/main" count="1036" uniqueCount="191">
  <si>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</si>
  <si>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</si>
  <si>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</si>
  <si>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</si>
  <si>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</si>
  <si>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</si>
  <si>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</si>
  <si>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</si>
  <si>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Идентификатор инвестиционного проекта: H_50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</si>
  <si>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</si>
  <si>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</si>
  <si>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</si>
  <si>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</si>
  <si>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</si>
  <si>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</si>
  <si>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</si>
  <si>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</si>
  <si>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</si>
  <si>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</si>
  <si>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</si>
  <si>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</si>
  <si>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</si>
  <si>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</si>
  <si>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</si>
  <si>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</si>
  <si>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</si>
  <si>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</si>
  <si>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</si>
  <si>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>-</t>
  </si>
  <si>
    <t>1 ед</t>
  </si>
  <si>
    <t xml:space="preserve">1 ед. </t>
  </si>
  <si>
    <t xml:space="preserve">Итого объем финансовых потребностей, тыс рублей (без НДС) </t>
  </si>
  <si>
    <t xml:space="preserve">Таблица 2. Реконструкция ПС (элементов ПС), строительство элементов ПС 35-750 кВ </t>
  </si>
  <si>
    <t xml:space="preserve">УНЦ ячейки выключателя НУ 110-750 кВ </t>
  </si>
  <si>
    <t>1 ячейка</t>
  </si>
  <si>
    <t xml:space="preserve">УНЦ подготовки и устройства территории ПС (ЗПС) </t>
  </si>
  <si>
    <t>Республика Карелия, Новгородская, Псковская,Калининградская, Мурманская, Вологодская, Ленинградская области</t>
  </si>
  <si>
    <t>1 м2</t>
  </si>
  <si>
    <t>Б1-05</t>
  </si>
  <si>
    <t xml:space="preserve">УНЦ ячейки выключателя КРУ 6-35 кВ </t>
  </si>
  <si>
    <t>Iном 1000, Iоткл 20кА</t>
  </si>
  <si>
    <t xml:space="preserve">УНЦ ячейки трансформатора 35-500 кВ </t>
  </si>
  <si>
    <t xml:space="preserve">УНЦ ячейки реактора ДГР 6-35 кВ </t>
  </si>
  <si>
    <t xml:space="preserve">УНЦ зданий ЗРУ, ЗПС, ОПУ, РЩ, РПБ </t>
  </si>
  <si>
    <t>ОПУ, РЩ</t>
  </si>
  <si>
    <t xml:space="preserve">УНЦ здания КПП </t>
  </si>
  <si>
    <t>1 здание</t>
  </si>
  <si>
    <t>З7-01</t>
  </si>
  <si>
    <t xml:space="preserve">УНЦ комплекса систем безопасности ПС </t>
  </si>
  <si>
    <t>Поворотная камера охранного (технологического) видеонаблюдения</t>
  </si>
  <si>
    <t>1 ед.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</si>
  <si>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</si>
  <si>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</si>
  <si>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</si>
  <si>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</si>
  <si>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</si>
  <si>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</si>
  <si>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</si>
  <si>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</si>
  <si>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</si>
  <si>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</si>
  <si>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</si>
  <si>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</si>
  <si>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</si>
  <si>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</si>
  <si>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</si>
  <si>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</si>
  <si>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</si>
  <si>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</si>
  <si>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</si>
  <si>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</si>
  <si>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</si>
  <si>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</si>
  <si>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</si>
  <si>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</si>
  <si>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УНЦ ячейки трансформатора 6-35 кВ </t>
  </si>
  <si>
    <t xml:space="preserve">Затраты на проектно-изыскательские работы для элементов ПС (ЗПС) </t>
  </si>
  <si>
    <t>Ячейка выключателя</t>
  </si>
  <si>
    <t>П2-02</t>
  </si>
  <si>
    <t>Ячейка трансформатора, КРМ</t>
  </si>
  <si>
    <t>П2-07</t>
  </si>
  <si>
    <t xml:space="preserve">УНЦ АСУТП ПС и ТМ </t>
  </si>
  <si>
    <t>А3-02</t>
  </si>
  <si>
    <t xml:space="preserve">УНЦ АСУТП присоединения </t>
  </si>
  <si>
    <t>А4-01</t>
  </si>
  <si>
    <t>А4-02</t>
  </si>
  <si>
    <t>УНЦ системы ВЧ связи 35-750 Кв</t>
  </si>
  <si>
    <t>Устройства обработки и присоединения 110 кВ</t>
  </si>
  <si>
    <t>А6-02</t>
  </si>
  <si>
    <t xml:space="preserve">УНЦ ВОСП </t>
  </si>
  <si>
    <t>Мультиплексор СЦИ транспортного уровня , 80</t>
  </si>
  <si>
    <t>А7-01</t>
  </si>
  <si>
    <t xml:space="preserve">УНЦ сети связи </t>
  </si>
  <si>
    <t>УПАТС для ПС 35-150 кВ</t>
  </si>
  <si>
    <t>1 объект</t>
  </si>
  <si>
    <t>И14-01</t>
  </si>
  <si>
    <t>Регистратор записи диспетчерских переговоров</t>
  </si>
  <si>
    <t>И14-04</t>
  </si>
  <si>
    <t xml:space="preserve">УНЦ систем ПА, УПАСК </t>
  </si>
  <si>
    <t xml:space="preserve">УПАСК по ВОЛС (ВЧ) </t>
  </si>
  <si>
    <t>А8-05</t>
  </si>
  <si>
    <t>Шкаф локальной ПА (64 аналоговых входа, 160 дискретных входа)</t>
  </si>
  <si>
    <t>А8-02</t>
  </si>
  <si>
    <t>Комбинированная аппаратура по ВЧ (ВОЛС)</t>
  </si>
  <si>
    <t>А6-07</t>
  </si>
  <si>
    <t xml:space="preserve">Затраты на проектно-изыскательские работы для отдельных элементов электрических сетей </t>
  </si>
  <si>
    <t>П6-11</t>
  </si>
  <si>
    <t xml:space="preserve">УНЦ защитных конструкций ПС </t>
  </si>
  <si>
    <t>Откатные (раздвижные, автоматические, противопожарные) ворота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</si>
  <si>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</si>
  <si>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</si>
  <si>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</si>
  <si>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</si>
  <si>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</si>
  <si>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</si>
  <si>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</si>
  <si>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Система пожарной и охранной сигнализации</t>
  </si>
  <si>
    <t>И15-08</t>
  </si>
  <si>
    <t>Система периметральной сигнализации</t>
  </si>
  <si>
    <t>1 м периметра ПС</t>
  </si>
  <si>
    <t>1 м2 здания</t>
  </si>
  <si>
    <t>РПБ</t>
  </si>
  <si>
    <t>З4-04</t>
  </si>
  <si>
    <t>Резервуар противопожарного запаса воды - 2 шт.</t>
  </si>
  <si>
    <t>2021г.</t>
  </si>
  <si>
    <t>2022г.</t>
  </si>
  <si>
    <t>2023г.</t>
  </si>
  <si>
    <t>от 151 до 300,9</t>
  </si>
  <si>
    <t>Т4-06 -2</t>
  </si>
  <si>
    <t>В1-01 -1</t>
  </si>
  <si>
    <t>В3-01 -1</t>
  </si>
  <si>
    <t>Iном 1000, Iоткл 40кА</t>
  </si>
  <si>
    <t>Т 110/15, 10 МВА</t>
  </si>
  <si>
    <t xml:space="preserve">УНЦ ИВКЭ </t>
  </si>
  <si>
    <t>А2-02</t>
  </si>
  <si>
    <t>300 кВА</t>
  </si>
  <si>
    <t>Р1-02-1</t>
  </si>
  <si>
    <t>масляный Т 10/0,4, 250 кВА</t>
  </si>
  <si>
    <t>Т5-12-1</t>
  </si>
  <si>
    <t xml:space="preserve">УНЦ КЛ 6-500 кВ (с алюминиевой жилой) </t>
  </si>
  <si>
    <t>120 мм2</t>
  </si>
  <si>
    <t xml:space="preserve">1 км </t>
  </si>
  <si>
    <t>К1-05-2</t>
  </si>
  <si>
    <t>150 мм2</t>
  </si>
  <si>
    <t>К1-06-2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</si>
  <si>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</si>
  <si>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с учетом восстановления газонов</t>
  </si>
  <si>
    <t>1 км по трассе</t>
  </si>
  <si>
    <t>Б2-02-3</t>
  </si>
  <si>
    <t>УНЦ кабельных сооружений для прокладки кабельной линии</t>
  </si>
  <si>
    <t>Ж/б лотки</t>
  </si>
  <si>
    <t>1 м по трассе</t>
  </si>
  <si>
    <t>Н2-02</t>
  </si>
  <si>
    <t>300 мм2</t>
  </si>
  <si>
    <t>К1-09-2</t>
  </si>
  <si>
    <t xml:space="preserve">УНЦ ВОК </t>
  </si>
  <si>
    <t>1 км</t>
  </si>
  <si>
    <t>32 ОВ, 12кН</t>
  </si>
  <si>
    <t>О3-04-2</t>
  </si>
  <si>
    <t>О3-01 - 1</t>
  </si>
  <si>
    <t>8 ОВ, 1,5кН</t>
  </si>
  <si>
    <t xml:space="preserve">Затраты на проектно-изыскательские работы по КЛ </t>
  </si>
  <si>
    <t>0,4-20</t>
  </si>
  <si>
    <t>П5-01</t>
  </si>
  <si>
    <t>одноцепная, все типы опор за исключением многогранных</t>
  </si>
  <si>
    <t>УНЦ провода ВЛ 0,4-750 кВ сталеалюминиевого типа</t>
  </si>
  <si>
    <t>Сечение фазного провода до 70 мм2</t>
  </si>
  <si>
    <t>Л5-01</t>
  </si>
  <si>
    <t>Сечение фазного провода 120 мм2</t>
  </si>
  <si>
    <t>Л5-03</t>
  </si>
  <si>
    <t xml:space="preserve">ВЛ 0,4-220 кВ на строительно-монтажные работы без опор и провода </t>
  </si>
  <si>
    <t>1 тн опор</t>
  </si>
  <si>
    <t>Опоры ВЛ 0,4-220 кВ</t>
  </si>
  <si>
    <t>все типы опор за исключением многогранных</t>
  </si>
  <si>
    <t>Л2-02-1</t>
  </si>
  <si>
    <t>Л4-02-1</t>
  </si>
  <si>
    <t>опоры А10-2    9 шт.</t>
  </si>
  <si>
    <t>ЗРУ( БМЗ)</t>
  </si>
  <si>
    <t>34-01</t>
  </si>
  <si>
    <t>33-01-3</t>
  </si>
  <si>
    <t xml:space="preserve">ОПУ пристроено к сущ здание ИТС =126,72 м2 24 присоединения </t>
  </si>
  <si>
    <t>ед.</t>
  </si>
  <si>
    <t xml:space="preserve">УНЦ переходных пунктов ВЛ-КЛ </t>
  </si>
  <si>
    <t>Открытый с разъеденителем</t>
  </si>
  <si>
    <t>1 ВЛ</t>
  </si>
  <si>
    <t>Ж1-01-3</t>
  </si>
  <si>
    <t>БМЗ -ЗРУ 15 кВ -106,86 м2блочное модульное здание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</si>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</sst>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_-* #,##0.00_р_._-;\-* #,##0.00_р_._-;_-* &quot;-&quot;??_р_._-;_-@_-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0000"/>
      <name val="Arial"/>
      <family val="1"/>
    </font>
    <font>
      <sz val="9"/>
      <name val="Arial"/>
      <family val="1"/>
    </font>
    <font>
      <sz val="11"/>
      <color rgb="FFFF0000"/>
      <name val="Arial"/>
      <family val="1"/>
    </font>
    <font>
      <sz val="12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165" fontId="14" fillId="0" borderId="9" xfId="0" applyNumberFormat="1" applyFont="1" applyFill="1" applyBorder="1" applyAlignment="1">
      <alignment horizontal="center" vertical="center" wrapText="1"/>
    </xf>
    <xf numFmtId="165" fontId="12" fillId="3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9" fillId="0" borderId="0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0" borderId="0" xfId="0"/>
    <xf numFmtId="4" fontId="11" fillId="0" borderId="0" xfId="0" applyNumberFormat="1" applyFont="1" applyFill="1" applyBorder="1"/>
    <xf numFmtId="0" fontId="0" fillId="4" borderId="0" xfId="0" applyFill="1"/>
    <xf numFmtId="1" fontId="1" fillId="4" borderId="5" xfId="1" applyNumberFormat="1" applyFont="1" applyFill="1" applyBorder="1" applyAlignment="1">
      <alignment horizontal="center" vertical="center" wrapText="1"/>
    </xf>
    <xf numFmtId="2" fontId="1" fillId="4" borderId="5" xfId="1" applyNumberFormat="1" applyFont="1" applyFill="1" applyBorder="1" applyAlignment="1">
      <alignment horizontal="center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right" vertical="center"/>
    </xf>
    <xf numFmtId="2" fontId="1" fillId="4" borderId="0" xfId="1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2" fillId="4" borderId="0" xfId="0" applyFont="1" applyFill="1"/>
    <xf numFmtId="2" fontId="1" fillId="4" borderId="0" xfId="1" applyNumberFormat="1" applyFont="1" applyFill="1" applyBorder="1" applyAlignment="1">
      <alignment horizontal="left" vertical="center"/>
    </xf>
    <xf numFmtId="0" fontId="2" fillId="4" borderId="0" xfId="0" applyFont="1" applyFill="1" applyBorder="1"/>
    <xf numFmtId="2" fontId="0" fillId="0" borderId="0" xfId="0" applyNumberFormat="1"/>
    <xf numFmtId="2" fontId="8" fillId="0" borderId="0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1" fontId="5" fillId="4" borderId="0" xfId="1" applyNumberFormat="1" applyFont="1" applyFill="1" applyBorder="1" applyAlignment="1">
      <alignment horizontal="center" vertical="center" wrapText="1"/>
    </xf>
    <xf numFmtId="2" fontId="16" fillId="4" borderId="0" xfId="1" applyNumberFormat="1" applyFont="1" applyFill="1" applyBorder="1" applyAlignment="1">
      <alignment horizontal="center" vertical="center"/>
    </xf>
    <xf numFmtId="0" fontId="0" fillId="4" borderId="0" xfId="0" applyFont="1" applyFill="1" applyBorder="1"/>
    <xf numFmtId="165" fontId="12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8" fillId="0" borderId="0" xfId="0" applyFont="1" applyFill="1"/>
    <xf numFmtId="0" fontId="0" fillId="0" borderId="0" xfId="0"/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0" fillId="0" borderId="0" xfId="0" applyFont="1"/>
    <xf numFmtId="1" fontId="5" fillId="0" borderId="0" xfId="1" applyNumberFormat="1" applyFont="1" applyBorder="1" applyAlignment="1">
      <alignment horizontal="center" vertical="center" wrapText="1"/>
    </xf>
    <xf numFmtId="1" fontId="1" fillId="0" borderId="11" xfId="1" applyNumberFormat="1" applyFont="1" applyBorder="1" applyAlignment="1">
      <alignment horizontal="center" vertical="center" wrapText="1"/>
    </xf>
    <xf numFmtId="166" fontId="1" fillId="4" borderId="5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2" fontId="1" fillId="0" borderId="5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Border="1" applyAlignment="1">
      <alignment horizontal="center" vertical="center" wrapText="1"/>
    </xf>
    <xf numFmtId="0" fontId="2" fillId="0" borderId="0" xfId="0" applyFont="1" applyFill="1" applyBorder="1"/>
    <xf numFmtId="164" fontId="1" fillId="0" borderId="4" xfId="1" applyNumberFormat="1" applyFont="1" applyBorder="1" applyAlignment="1">
      <alignment horizontal="right" vertical="center"/>
    </xf>
    <xf numFmtId="0" fontId="2" fillId="0" borderId="0" xfId="1" applyFont="1" applyAlignment="1">
      <alignment horizontal="right" vertical="center" wrapText="1"/>
    </xf>
    <xf numFmtId="0" fontId="1" fillId="0" borderId="1" xfId="1" applyFont="1" applyBorder="1" applyAlignment="1">
      <alignment horizontal="center" vertical="center" wrapText="1"/>
    </xf>
    <xf numFmtId="4" fontId="18" fillId="0" borderId="0" xfId="0" applyNumberFormat="1" applyFont="1"/>
    <xf numFmtId="0" fontId="2" fillId="4" borderId="0" xfId="1" applyFont="1" applyFill="1" applyAlignment="1">
      <alignment horizontal="right" vertical="center" wrapText="1"/>
    </xf>
    <xf numFmtId="0" fontId="1" fillId="4" borderId="1" xfId="1" applyFont="1" applyFill="1" applyBorder="1" applyAlignment="1">
      <alignment horizontal="center" vertical="center" wrapText="1"/>
    </xf>
    <xf numFmtId="1" fontId="1" fillId="4" borderId="2" xfId="1" applyNumberFormat="1" applyFont="1" applyFill="1" applyBorder="1" applyAlignment="1">
      <alignment horizontal="center" vertical="center" wrapText="1"/>
    </xf>
    <xf numFmtId="1" fontId="17" fillId="4" borderId="0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/>
    </xf>
    <xf numFmtId="164" fontId="1" fillId="4" borderId="4" xfId="1" applyNumberFormat="1" applyFont="1" applyFill="1" applyBorder="1" applyAlignment="1">
      <alignment horizontal="right" vertical="center"/>
    </xf>
    <xf numFmtId="2" fontId="2" fillId="4" borderId="0" xfId="0" applyNumberFormat="1" applyFont="1" applyFill="1"/>
    <xf numFmtId="0" fontId="2" fillId="4" borderId="0" xfId="0" applyFont="1" applyFill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3" fillId="4" borderId="0" xfId="0" applyNumberFormat="1" applyFont="1" applyFill="1" applyBorder="1"/>
    <xf numFmtId="0" fontId="15" fillId="0" borderId="9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7" fontId="19" fillId="0" borderId="9" xfId="0" applyNumberFormat="1" applyFont="1" applyFill="1" applyBorder="1"/>
    <xf numFmtId="0" fontId="0" fillId="4" borderId="9" xfId="0" applyFill="1" applyBorder="1"/>
    <xf numFmtId="0" fontId="0" fillId="4" borderId="0" xfId="0" applyFont="1" applyFill="1"/>
    <xf numFmtId="0" fontId="18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2" fillId="4" borderId="0" xfId="1" applyFont="1" applyFill="1" applyAlignment="1">
      <alignment horizontal="right" vertical="center" wrapText="1"/>
    </xf>
    <xf numFmtId="0" fontId="3" fillId="4" borderId="0" xfId="1" applyFont="1" applyFill="1" applyAlignment="1">
      <alignment horizontal="center" vertical="center" wrapText="1"/>
    </xf>
    <xf numFmtId="0" fontId="2" fillId="4" borderId="0" xfId="0" applyFont="1" applyFill="1"/>
    <xf numFmtId="0" fontId="1" fillId="4" borderId="0" xfId="1" applyFont="1" applyFill="1" applyAlignment="1">
      <alignment horizontal="center" vertical="center" wrapText="1"/>
    </xf>
    <xf numFmtId="0" fontId="5" fillId="4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left" vertical="top" wrapText="1"/>
    </xf>
    <xf numFmtId="0" fontId="1" fillId="4" borderId="1" xfId="1" applyFont="1" applyFill="1" applyBorder="1" applyAlignment="1">
      <alignment horizontal="center" vertical="center" wrapText="1"/>
    </xf>
    <xf numFmtId="0" fontId="2" fillId="0" borderId="0" xfId="0" applyFont="1"/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1" t="s">
        <v>1</v>
      </c>
      <c r="P1" s="8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1" t="s">
        <v>2</v>
      </c>
      <c r="P2" s="8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">
      <c r="A5" t="s">
        <v>0</v>
      </c>
    </row>
    <row r="6" spans="1:16" x14ac:dyDescent="0.2">
      <c r="A6" s="84" t="s">
        <v>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A7" s="85" t="s">
        <v>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x14ac:dyDescent="0.2">
      <c r="A8" s="86" t="s">
        <v>189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 ht="45" customHeight="1" x14ac:dyDescent="0.2">
      <c r="A9" s="87" t="s">
        <v>7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 x14ac:dyDescent="0.2">
      <c r="A10" s="87" t="s">
        <v>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ht="14.25" customHeight="1" x14ac:dyDescent="0.2">
      <c r="A11" s="88" t="str">
        <f>[1]т1!A11</f>
        <v>Решение от утверждении инвестиционной программы отсутствует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6" x14ac:dyDescent="0.2">
      <c r="A12" s="85" t="s">
        <v>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87" t="s">
        <v>10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x14ac:dyDescent="0.2">
      <c r="A14" s="84" t="s">
        <v>11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">
      <c r="A15" s="89" t="s">
        <v>12</v>
      </c>
      <c r="B15" s="89" t="s">
        <v>13</v>
      </c>
      <c r="C15" s="89" t="s">
        <v>14</v>
      </c>
      <c r="D15" s="89" t="s">
        <v>0</v>
      </c>
      <c r="E15" s="89" t="s">
        <v>0</v>
      </c>
      <c r="F15" s="89" t="s">
        <v>0</v>
      </c>
      <c r="G15" s="89" t="s">
        <v>0</v>
      </c>
      <c r="H15" s="89" t="s">
        <v>0</v>
      </c>
      <c r="I15" s="89" t="s">
        <v>0</v>
      </c>
      <c r="J15" s="89" t="s">
        <v>15</v>
      </c>
      <c r="K15" s="89" t="s">
        <v>0</v>
      </c>
      <c r="L15" s="89" t="s">
        <v>0</v>
      </c>
      <c r="M15" s="89" t="s">
        <v>0</v>
      </c>
      <c r="N15" s="89" t="s">
        <v>0</v>
      </c>
      <c r="O15" s="89" t="s">
        <v>0</v>
      </c>
      <c r="P15" s="89" t="s">
        <v>0</v>
      </c>
    </row>
    <row r="16" spans="1:16" ht="30" customHeight="1" x14ac:dyDescent="0.2">
      <c r="A16" s="89" t="s">
        <v>0</v>
      </c>
      <c r="B16" s="89" t="s">
        <v>0</v>
      </c>
      <c r="C16" s="89" t="s">
        <v>190</v>
      </c>
      <c r="D16" s="89" t="s">
        <v>0</v>
      </c>
      <c r="E16" s="89" t="s">
        <v>0</v>
      </c>
      <c r="F16" s="89" t="s">
        <v>0</v>
      </c>
      <c r="G16" s="89" t="s">
        <v>0</v>
      </c>
      <c r="H16" s="89" t="s">
        <v>0</v>
      </c>
      <c r="I16" s="89" t="s">
        <v>0</v>
      </c>
      <c r="J16" s="8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K16" s="89" t="s">
        <v>0</v>
      </c>
      <c r="L16" s="89" t="s">
        <v>0</v>
      </c>
      <c r="M16" s="89" t="s">
        <v>0</v>
      </c>
      <c r="N16" s="89" t="s">
        <v>0</v>
      </c>
      <c r="O16" s="89" t="s">
        <v>0</v>
      </c>
      <c r="P16" s="89" t="s">
        <v>0</v>
      </c>
    </row>
    <row r="17" spans="1:18" ht="30" customHeight="1" x14ac:dyDescent="0.2">
      <c r="A17" s="89" t="s">
        <v>0</v>
      </c>
      <c r="B17" s="89" t="s">
        <v>0</v>
      </c>
      <c r="C17" s="89" t="s">
        <v>16</v>
      </c>
      <c r="D17" s="89" t="s">
        <v>0</v>
      </c>
      <c r="E17" s="89" t="s">
        <v>0</v>
      </c>
      <c r="F17" s="89" t="s">
        <v>0</v>
      </c>
      <c r="G17" s="89" t="s">
        <v>17</v>
      </c>
      <c r="H17" s="89" t="s">
        <v>0</v>
      </c>
      <c r="I17" s="89" t="s">
        <v>0</v>
      </c>
      <c r="J17" s="89" t="s">
        <v>18</v>
      </c>
      <c r="K17" s="89" t="s">
        <v>0</v>
      </c>
      <c r="L17" s="89" t="s">
        <v>0</v>
      </c>
      <c r="M17" s="89" t="s">
        <v>0</v>
      </c>
      <c r="N17" s="89" t="s">
        <v>17</v>
      </c>
      <c r="O17" s="89" t="s">
        <v>0</v>
      </c>
      <c r="P17" s="89" t="s">
        <v>0</v>
      </c>
    </row>
    <row r="18" spans="1:18" ht="60" x14ac:dyDescent="0.2">
      <c r="A18" s="89" t="s">
        <v>0</v>
      </c>
      <c r="B18" s="89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31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8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.75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9.375" customWidth="1"/>
    <col min="19" max="19" width="11.125" customWidth="1"/>
  </cols>
  <sheetData>
    <row r="1" spans="1:18" x14ac:dyDescent="0.2">
      <c r="A1" s="55" t="s">
        <v>0</v>
      </c>
      <c r="B1" s="55" t="s">
        <v>0</v>
      </c>
      <c r="C1" s="55" t="s">
        <v>0</v>
      </c>
      <c r="D1" s="55" t="s">
        <v>0</v>
      </c>
      <c r="E1" s="55" t="s">
        <v>0</v>
      </c>
      <c r="F1" s="55" t="s">
        <v>0</v>
      </c>
      <c r="G1" s="55" t="s">
        <v>0</v>
      </c>
      <c r="H1" s="55" t="s">
        <v>0</v>
      </c>
      <c r="I1" s="55" t="s">
        <v>0</v>
      </c>
      <c r="J1" s="55" t="s">
        <v>0</v>
      </c>
      <c r="K1" s="55" t="s">
        <v>0</v>
      </c>
      <c r="L1" s="55" t="s">
        <v>0</v>
      </c>
      <c r="M1" s="55" t="s">
        <v>0</v>
      </c>
      <c r="N1" s="55" t="s">
        <v>0</v>
      </c>
      <c r="O1" s="90" t="s">
        <v>1</v>
      </c>
      <c r="P1" s="90" t="s">
        <v>0</v>
      </c>
      <c r="Q1" s="24"/>
      <c r="R1" s="24"/>
    </row>
    <row r="2" spans="1:18" x14ac:dyDescent="0.2">
      <c r="A2" s="55" t="s">
        <v>0</v>
      </c>
      <c r="B2" s="55" t="s">
        <v>0</v>
      </c>
      <c r="C2" s="55" t="s">
        <v>0</v>
      </c>
      <c r="D2" s="55" t="s">
        <v>0</v>
      </c>
      <c r="E2" s="55" t="s">
        <v>0</v>
      </c>
      <c r="F2" s="55" t="s">
        <v>0</v>
      </c>
      <c r="G2" s="55" t="s">
        <v>0</v>
      </c>
      <c r="H2" s="55" t="s">
        <v>0</v>
      </c>
      <c r="I2" s="55" t="s">
        <v>0</v>
      </c>
      <c r="J2" s="55" t="s">
        <v>0</v>
      </c>
      <c r="K2" s="55" t="s">
        <v>0</v>
      </c>
      <c r="L2" s="55" t="s">
        <v>0</v>
      </c>
      <c r="M2" s="55" t="s">
        <v>0</v>
      </c>
      <c r="N2" s="55" t="s">
        <v>0</v>
      </c>
      <c r="O2" s="90" t="s">
        <v>2</v>
      </c>
      <c r="P2" s="90" t="s">
        <v>0</v>
      </c>
      <c r="Q2" s="24"/>
      <c r="R2" s="24"/>
    </row>
    <row r="3" spans="1:18" x14ac:dyDescent="0.2">
      <c r="A3" s="55" t="s">
        <v>0</v>
      </c>
      <c r="B3" s="55" t="s">
        <v>0</v>
      </c>
      <c r="C3" s="55" t="s">
        <v>0</v>
      </c>
      <c r="D3" s="55" t="s">
        <v>0</v>
      </c>
      <c r="E3" s="55" t="s">
        <v>0</v>
      </c>
      <c r="F3" s="55" t="s">
        <v>0</v>
      </c>
      <c r="G3" s="55" t="s">
        <v>0</v>
      </c>
      <c r="H3" s="55" t="s">
        <v>0</v>
      </c>
      <c r="I3" s="55" t="s">
        <v>0</v>
      </c>
      <c r="J3" s="55" t="s">
        <v>0</v>
      </c>
      <c r="K3" s="55" t="s">
        <v>0</v>
      </c>
      <c r="L3" s="55" t="s">
        <v>0</v>
      </c>
      <c r="M3" s="55" t="s">
        <v>0</v>
      </c>
      <c r="N3" s="55" t="s">
        <v>0</v>
      </c>
      <c r="O3" s="90" t="s">
        <v>3</v>
      </c>
      <c r="P3" s="90" t="s">
        <v>0</v>
      </c>
      <c r="Q3" s="24"/>
      <c r="R3" s="24"/>
    </row>
    <row r="4" spans="1:18" ht="45" customHeight="1" x14ac:dyDescent="0.2">
      <c r="A4" s="91" t="s">
        <v>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4"/>
      <c r="R4" s="24"/>
    </row>
    <row r="5" spans="1:18" x14ac:dyDescent="0.2">
      <c r="A5" s="24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8" x14ac:dyDescent="0.2">
      <c r="A6" s="93" t="s">
        <v>5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24"/>
      <c r="R6" s="24"/>
    </row>
    <row r="7" spans="1:18" x14ac:dyDescent="0.2">
      <c r="A7" s="94" t="s">
        <v>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24"/>
      <c r="R7" s="24"/>
    </row>
    <row r="8" spans="1:18" x14ac:dyDescent="0.2">
      <c r="A8" s="93" t="str">
        <f>т1!A8</f>
        <v>Год раскрытия информации: 2021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24"/>
      <c r="R8" s="24"/>
    </row>
    <row r="9" spans="1:18" ht="36" customHeight="1" x14ac:dyDescent="0.2">
      <c r="A9" s="95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24"/>
      <c r="R9" s="24"/>
    </row>
    <row r="10" spans="1:18" x14ac:dyDescent="0.2">
      <c r="A10" s="95" t="s">
        <v>8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24"/>
      <c r="R10" s="24"/>
    </row>
    <row r="11" spans="1:18" x14ac:dyDescent="0.2">
      <c r="A11" s="95" t="str">
        <f>т1!A11</f>
        <v>Решение от утверждении инвестиционной программы отсутствует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24"/>
      <c r="R11" s="24"/>
    </row>
    <row r="12" spans="1:18" x14ac:dyDescent="0.2">
      <c r="A12" s="94" t="s">
        <v>9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24"/>
      <c r="R12" s="24"/>
    </row>
    <row r="13" spans="1:18" x14ac:dyDescent="0.2">
      <c r="A13" s="95" t="s">
        <v>10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24"/>
      <c r="R13" s="24"/>
    </row>
    <row r="14" spans="1:18" x14ac:dyDescent="0.2">
      <c r="A14" s="93" t="s">
        <v>32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24"/>
      <c r="R14" s="24"/>
    </row>
    <row r="15" spans="1:18" x14ac:dyDescent="0.2">
      <c r="A15" s="96" t="s">
        <v>12</v>
      </c>
      <c r="B15" s="96" t="s">
        <v>13</v>
      </c>
      <c r="C15" s="96" t="s">
        <v>14</v>
      </c>
      <c r="D15" s="96" t="s">
        <v>0</v>
      </c>
      <c r="E15" s="96" t="s">
        <v>0</v>
      </c>
      <c r="F15" s="96" t="s">
        <v>0</v>
      </c>
      <c r="G15" s="96" t="s">
        <v>0</v>
      </c>
      <c r="H15" s="96" t="s">
        <v>0</v>
      </c>
      <c r="I15" s="96" t="s">
        <v>0</v>
      </c>
      <c r="J15" s="96" t="s">
        <v>15</v>
      </c>
      <c r="K15" s="96" t="s">
        <v>0</v>
      </c>
      <c r="L15" s="96" t="s">
        <v>0</v>
      </c>
      <c r="M15" s="96" t="s">
        <v>0</v>
      </c>
      <c r="N15" s="96" t="s">
        <v>0</v>
      </c>
      <c r="O15" s="96" t="s">
        <v>0</v>
      </c>
      <c r="P15" s="96" t="s">
        <v>0</v>
      </c>
      <c r="Q15" s="24"/>
      <c r="R15" s="24"/>
    </row>
    <row r="16" spans="1:18" ht="30" customHeight="1" x14ac:dyDescent="0.2">
      <c r="A16" s="96" t="s">
        <v>0</v>
      </c>
      <c r="B16" s="96" t="s">
        <v>0</v>
      </c>
      <c r="C16" s="9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D16" s="96" t="s">
        <v>0</v>
      </c>
      <c r="E16" s="96" t="s">
        <v>0</v>
      </c>
      <c r="F16" s="96" t="s">
        <v>0</v>
      </c>
      <c r="G16" s="96" t="s">
        <v>0</v>
      </c>
      <c r="H16" s="96" t="s">
        <v>0</v>
      </c>
      <c r="I16" s="96" t="s">
        <v>0</v>
      </c>
      <c r="J16" s="9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K16" s="96" t="s">
        <v>0</v>
      </c>
      <c r="L16" s="96" t="s">
        <v>0</v>
      </c>
      <c r="M16" s="96" t="s">
        <v>0</v>
      </c>
      <c r="N16" s="96" t="s">
        <v>0</v>
      </c>
      <c r="O16" s="96" t="s">
        <v>0</v>
      </c>
      <c r="P16" s="96" t="s">
        <v>0</v>
      </c>
      <c r="Q16" s="24"/>
      <c r="R16" s="24"/>
    </row>
    <row r="17" spans="1:19" ht="30" customHeight="1" x14ac:dyDescent="0.2">
      <c r="A17" s="96" t="s">
        <v>0</v>
      </c>
      <c r="B17" s="96" t="s">
        <v>0</v>
      </c>
      <c r="C17" s="96" t="s">
        <v>16</v>
      </c>
      <c r="D17" s="96" t="s">
        <v>0</v>
      </c>
      <c r="E17" s="96" t="s">
        <v>0</v>
      </c>
      <c r="F17" s="96" t="s">
        <v>0</v>
      </c>
      <c r="G17" s="96" t="s">
        <v>17</v>
      </c>
      <c r="H17" s="96" t="s">
        <v>0</v>
      </c>
      <c r="I17" s="96" t="s">
        <v>0</v>
      </c>
      <c r="J17" s="96" t="s">
        <v>18</v>
      </c>
      <c r="K17" s="96" t="s">
        <v>0</v>
      </c>
      <c r="L17" s="96" t="s">
        <v>0</v>
      </c>
      <c r="M17" s="96" t="s">
        <v>0</v>
      </c>
      <c r="N17" s="96" t="s">
        <v>17</v>
      </c>
      <c r="O17" s="96" t="s">
        <v>0</v>
      </c>
      <c r="P17" s="96" t="s">
        <v>0</v>
      </c>
      <c r="Q17" s="24"/>
      <c r="R17" s="24"/>
    </row>
    <row r="18" spans="1:19" ht="60" x14ac:dyDescent="0.2">
      <c r="A18" s="96" t="s">
        <v>0</v>
      </c>
      <c r="B18" s="96" t="s">
        <v>0</v>
      </c>
      <c r="C18" s="56" t="s">
        <v>19</v>
      </c>
      <c r="D18" s="56" t="s">
        <v>20</v>
      </c>
      <c r="E18" s="56" t="s">
        <v>21</v>
      </c>
      <c r="F18" s="56" t="s">
        <v>22</v>
      </c>
      <c r="G18" s="56" t="s">
        <v>23</v>
      </c>
      <c r="H18" s="56" t="s">
        <v>24</v>
      </c>
      <c r="I18" s="56" t="s">
        <v>25</v>
      </c>
      <c r="J18" s="56" t="s">
        <v>19</v>
      </c>
      <c r="K18" s="56" t="s">
        <v>20</v>
      </c>
      <c r="L18" s="56" t="s">
        <v>21</v>
      </c>
      <c r="M18" s="56" t="s">
        <v>22</v>
      </c>
      <c r="N18" s="56" t="s">
        <v>23</v>
      </c>
      <c r="O18" s="56" t="s">
        <v>24</v>
      </c>
      <c r="P18" s="56" t="s">
        <v>25</v>
      </c>
      <c r="Q18" s="56" t="s">
        <v>26</v>
      </c>
      <c r="R18" s="56" t="s">
        <v>27</v>
      </c>
    </row>
    <row r="19" spans="1:19" ht="15" x14ac:dyDescent="0.2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56">
        <v>6</v>
      </c>
      <c r="G19" s="56">
        <v>7</v>
      </c>
      <c r="H19" s="56">
        <v>8</v>
      </c>
      <c r="I19" s="56">
        <v>9</v>
      </c>
      <c r="J19" s="56">
        <v>10</v>
      </c>
      <c r="K19" s="56">
        <v>11</v>
      </c>
      <c r="L19" s="56">
        <v>12</v>
      </c>
      <c r="M19" s="56">
        <v>13</v>
      </c>
      <c r="N19" s="56">
        <v>14</v>
      </c>
      <c r="O19" s="56">
        <v>15</v>
      </c>
      <c r="P19" s="56">
        <v>16</v>
      </c>
      <c r="Q19" s="24"/>
      <c r="R19" s="24"/>
    </row>
    <row r="20" spans="1:19" ht="50.1" customHeight="1" x14ac:dyDescent="0.2">
      <c r="A20" s="57">
        <v>1</v>
      </c>
      <c r="B20" s="57" t="s">
        <v>33</v>
      </c>
      <c r="C20" s="57">
        <v>110</v>
      </c>
      <c r="D20" s="57" t="s">
        <v>131</v>
      </c>
      <c r="E20" s="59">
        <v>2</v>
      </c>
      <c r="F20" s="57" t="s">
        <v>34</v>
      </c>
      <c r="G20" s="57" t="s">
        <v>129</v>
      </c>
      <c r="H20" s="60">
        <v>23135</v>
      </c>
      <c r="I20" s="60">
        <f>H20*E20*Q20</f>
        <v>50897.000000000007</v>
      </c>
      <c r="J20" s="57"/>
      <c r="K20" s="57"/>
      <c r="L20" s="59"/>
      <c r="M20" s="57"/>
      <c r="N20" s="57"/>
      <c r="O20" s="60"/>
      <c r="P20" s="60"/>
      <c r="Q20" s="24">
        <v>1.1000000000000001</v>
      </c>
      <c r="R20" s="24" t="s">
        <v>0</v>
      </c>
    </row>
    <row r="21" spans="1:19" ht="50.1" customHeight="1" x14ac:dyDescent="0.2">
      <c r="A21" s="57">
        <v>2</v>
      </c>
      <c r="B21" s="57" t="s">
        <v>35</v>
      </c>
      <c r="C21" s="57"/>
      <c r="D21" s="57" t="s">
        <v>36</v>
      </c>
      <c r="E21" s="59">
        <v>1666</v>
      </c>
      <c r="F21" s="57" t="s">
        <v>37</v>
      </c>
      <c r="G21" s="57" t="s">
        <v>38</v>
      </c>
      <c r="H21" s="60">
        <v>3.02</v>
      </c>
      <c r="I21" s="60">
        <f t="shared" ref="I21:I54" si="0">H21*E21*Q21</f>
        <v>5031.32</v>
      </c>
      <c r="J21" s="57"/>
      <c r="K21" s="57"/>
      <c r="L21" s="59"/>
      <c r="M21" s="57"/>
      <c r="N21" s="57"/>
      <c r="O21" s="60"/>
      <c r="P21" s="60"/>
      <c r="Q21" s="24">
        <v>1</v>
      </c>
      <c r="R21" s="24" t="s">
        <v>0</v>
      </c>
    </row>
    <row r="22" spans="1:19" s="15" customFormat="1" ht="50.1" customHeight="1" x14ac:dyDescent="0.2">
      <c r="A22" s="18">
        <v>3</v>
      </c>
      <c r="B22" s="18" t="s">
        <v>76</v>
      </c>
      <c r="C22" s="18">
        <v>110</v>
      </c>
      <c r="D22" s="18" t="s">
        <v>77</v>
      </c>
      <c r="E22" s="19">
        <f>E20</f>
        <v>2</v>
      </c>
      <c r="F22" s="18" t="s">
        <v>30</v>
      </c>
      <c r="G22" s="18" t="s">
        <v>78</v>
      </c>
      <c r="H22" s="21">
        <v>2320</v>
      </c>
      <c r="I22" s="60">
        <f t="shared" si="0"/>
        <v>4640</v>
      </c>
      <c r="J22" s="18"/>
      <c r="K22" s="18"/>
      <c r="L22" s="19"/>
      <c r="M22" s="18"/>
      <c r="N22" s="18"/>
      <c r="O22" s="21"/>
      <c r="P22" s="21"/>
      <c r="Q22" s="24">
        <v>1</v>
      </c>
      <c r="R22" s="24" t="s">
        <v>0</v>
      </c>
    </row>
    <row r="23" spans="1:19" ht="50.1" customHeight="1" x14ac:dyDescent="0.2">
      <c r="A23" s="57">
        <v>4</v>
      </c>
      <c r="B23" s="57" t="s">
        <v>41</v>
      </c>
      <c r="C23" s="57">
        <v>110</v>
      </c>
      <c r="D23" s="57" t="s">
        <v>132</v>
      </c>
      <c r="E23" s="59">
        <v>2</v>
      </c>
      <c r="F23" s="57" t="s">
        <v>34</v>
      </c>
      <c r="G23" s="57" t="s">
        <v>128</v>
      </c>
      <c r="H23" s="60">
        <v>28252</v>
      </c>
      <c r="I23" s="60">
        <f t="shared" si="0"/>
        <v>59329.200000000004</v>
      </c>
      <c r="J23" s="57"/>
      <c r="K23" s="57"/>
      <c r="L23" s="59"/>
      <c r="M23" s="57"/>
      <c r="N23" s="57"/>
      <c r="O23" s="60"/>
      <c r="P23" s="60"/>
      <c r="Q23" s="24">
        <v>1.05</v>
      </c>
      <c r="R23" s="24" t="s">
        <v>0</v>
      </c>
    </row>
    <row r="24" spans="1:19" s="17" customFormat="1" ht="66" customHeight="1" x14ac:dyDescent="0.2">
      <c r="A24" s="57">
        <v>5</v>
      </c>
      <c r="B24" s="18" t="s">
        <v>35</v>
      </c>
      <c r="C24" s="18"/>
      <c r="D24" s="18" t="s">
        <v>36</v>
      </c>
      <c r="E24" s="19">
        <v>200</v>
      </c>
      <c r="F24" s="18" t="s">
        <v>37</v>
      </c>
      <c r="G24" s="18" t="s">
        <v>38</v>
      </c>
      <c r="H24" s="21">
        <v>3.02</v>
      </c>
      <c r="I24" s="60">
        <f t="shared" si="0"/>
        <v>604</v>
      </c>
      <c r="J24" s="18"/>
      <c r="K24" s="18"/>
      <c r="L24" s="19"/>
      <c r="M24" s="18"/>
      <c r="N24" s="18"/>
      <c r="O24" s="21"/>
      <c r="P24" s="21"/>
      <c r="Q24" s="24">
        <v>1</v>
      </c>
      <c r="R24" s="24" t="s">
        <v>0</v>
      </c>
    </row>
    <row r="25" spans="1:19" s="15" customFormat="1" ht="50.1" customHeight="1" x14ac:dyDescent="0.2">
      <c r="A25" s="57">
        <v>6</v>
      </c>
      <c r="B25" s="18" t="s">
        <v>76</v>
      </c>
      <c r="C25" s="18">
        <v>110</v>
      </c>
      <c r="D25" s="18" t="s">
        <v>79</v>
      </c>
      <c r="E25" s="19">
        <v>2</v>
      </c>
      <c r="F25" s="18" t="s">
        <v>30</v>
      </c>
      <c r="G25" s="18" t="s">
        <v>80</v>
      </c>
      <c r="H25" s="21">
        <v>2900</v>
      </c>
      <c r="I25" s="60">
        <f t="shared" si="0"/>
        <v>5800</v>
      </c>
      <c r="J25" s="18"/>
      <c r="K25" s="18"/>
      <c r="L25" s="19"/>
      <c r="M25" s="18"/>
      <c r="N25" s="18"/>
      <c r="O25" s="21"/>
      <c r="P25" s="21"/>
      <c r="Q25" s="24">
        <v>1</v>
      </c>
      <c r="R25" s="24" t="s">
        <v>0</v>
      </c>
    </row>
    <row r="26" spans="1:19" ht="50.1" customHeight="1" x14ac:dyDescent="0.2">
      <c r="A26" s="57">
        <v>7</v>
      </c>
      <c r="B26" s="57" t="s">
        <v>39</v>
      </c>
      <c r="C26" s="57">
        <v>15</v>
      </c>
      <c r="D26" s="57" t="s">
        <v>40</v>
      </c>
      <c r="E26" s="59">
        <v>22</v>
      </c>
      <c r="F26" s="57" t="s">
        <v>34</v>
      </c>
      <c r="G26" s="57" t="s">
        <v>130</v>
      </c>
      <c r="H26" s="60">
        <v>1188</v>
      </c>
      <c r="I26" s="60">
        <f t="shared" si="0"/>
        <v>26920.080000000002</v>
      </c>
      <c r="J26" s="57"/>
      <c r="K26" s="57"/>
      <c r="L26" s="59"/>
      <c r="M26" s="57"/>
      <c r="N26" s="57"/>
      <c r="O26" s="60"/>
      <c r="P26" s="60"/>
      <c r="Q26" s="24">
        <v>1.03</v>
      </c>
      <c r="R26" s="24" t="s">
        <v>0</v>
      </c>
    </row>
    <row r="27" spans="1:19" s="36" customFormat="1" ht="50.1" customHeight="1" x14ac:dyDescent="0.2">
      <c r="A27" s="57">
        <v>8</v>
      </c>
      <c r="B27" s="18" t="s">
        <v>75</v>
      </c>
      <c r="C27" s="18">
        <v>15</v>
      </c>
      <c r="D27" s="18" t="s">
        <v>137</v>
      </c>
      <c r="E27" s="19">
        <v>2</v>
      </c>
      <c r="F27" s="18" t="s">
        <v>34</v>
      </c>
      <c r="G27" s="18" t="s">
        <v>138</v>
      </c>
      <c r="H27" s="21">
        <v>309</v>
      </c>
      <c r="I27" s="60">
        <f t="shared" si="0"/>
        <v>648.9</v>
      </c>
      <c r="J27" s="18"/>
      <c r="K27" s="18"/>
      <c r="L27" s="19"/>
      <c r="M27" s="18"/>
      <c r="N27" s="18"/>
      <c r="O27" s="21"/>
      <c r="P27" s="21"/>
      <c r="Q27" s="24">
        <v>1.05</v>
      </c>
      <c r="R27" s="61"/>
    </row>
    <row r="28" spans="1:19" s="36" customFormat="1" ht="50.1" customHeight="1" x14ac:dyDescent="0.2">
      <c r="A28" s="57">
        <v>9</v>
      </c>
      <c r="B28" s="57" t="s">
        <v>42</v>
      </c>
      <c r="C28" s="57">
        <v>15</v>
      </c>
      <c r="D28" s="57" t="s">
        <v>135</v>
      </c>
      <c r="E28" s="59">
        <v>2</v>
      </c>
      <c r="F28" s="57" t="s">
        <v>34</v>
      </c>
      <c r="G28" s="57" t="s">
        <v>136</v>
      </c>
      <c r="H28" s="60">
        <v>4349</v>
      </c>
      <c r="I28" s="60">
        <f t="shared" si="0"/>
        <v>9132.9</v>
      </c>
      <c r="J28" s="57"/>
      <c r="K28" s="57"/>
      <c r="L28" s="59"/>
      <c r="M28" s="57"/>
      <c r="N28" s="57"/>
      <c r="O28" s="60"/>
      <c r="P28" s="60"/>
      <c r="Q28" s="24">
        <v>1.05</v>
      </c>
      <c r="R28" s="24" t="s">
        <v>0</v>
      </c>
    </row>
    <row r="29" spans="1:19" s="39" customFormat="1" ht="39.75" customHeight="1" x14ac:dyDescent="0.2">
      <c r="A29" s="18">
        <v>10</v>
      </c>
      <c r="B29" s="57" t="s">
        <v>43</v>
      </c>
      <c r="C29" s="18"/>
      <c r="D29" s="57" t="s">
        <v>44</v>
      </c>
      <c r="E29" s="19">
        <v>1</v>
      </c>
      <c r="F29" s="18" t="s">
        <v>181</v>
      </c>
      <c r="G29" s="18" t="s">
        <v>179</v>
      </c>
      <c r="H29" s="21">
        <v>35611</v>
      </c>
      <c r="I29" s="60">
        <f t="shared" si="0"/>
        <v>44157.64</v>
      </c>
      <c r="J29" s="18"/>
      <c r="K29" s="57"/>
      <c r="L29" s="19"/>
      <c r="M29" s="18"/>
      <c r="N29" s="18"/>
      <c r="O29" s="21"/>
      <c r="P29" s="60"/>
      <c r="Q29" s="24">
        <v>1.24</v>
      </c>
      <c r="R29" s="58" t="s">
        <v>180</v>
      </c>
      <c r="S29" s="28"/>
    </row>
    <row r="30" spans="1:19" s="39" customFormat="1" ht="39.75" customHeight="1" x14ac:dyDescent="0.2">
      <c r="A30" s="18">
        <v>11</v>
      </c>
      <c r="B30" s="57" t="s">
        <v>43</v>
      </c>
      <c r="C30" s="18">
        <v>15</v>
      </c>
      <c r="D30" s="18" t="s">
        <v>177</v>
      </c>
      <c r="E30" s="19">
        <v>106.86</v>
      </c>
      <c r="F30" s="18" t="s">
        <v>37</v>
      </c>
      <c r="G30" s="18" t="s">
        <v>178</v>
      </c>
      <c r="H30" s="21">
        <v>63</v>
      </c>
      <c r="I30" s="60">
        <f t="shared" si="0"/>
        <v>8347.9032000000007</v>
      </c>
      <c r="J30" s="18"/>
      <c r="K30" s="18"/>
      <c r="L30" s="19"/>
      <c r="M30" s="18"/>
      <c r="N30" s="18"/>
      <c r="O30" s="21"/>
      <c r="P30" s="60"/>
      <c r="Q30" s="24">
        <v>1.24</v>
      </c>
      <c r="R30" s="58" t="s">
        <v>186</v>
      </c>
      <c r="S30" s="28"/>
    </row>
    <row r="31" spans="1:19" s="17" customFormat="1" ht="50.1" customHeight="1" x14ac:dyDescent="0.2">
      <c r="A31" s="18">
        <v>12</v>
      </c>
      <c r="B31" s="18" t="s">
        <v>43</v>
      </c>
      <c r="C31" s="18"/>
      <c r="D31" s="18" t="s">
        <v>121</v>
      </c>
      <c r="E31" s="19">
        <v>48.36</v>
      </c>
      <c r="F31" s="18" t="s">
        <v>37</v>
      </c>
      <c r="G31" s="18" t="s">
        <v>122</v>
      </c>
      <c r="H31" s="21">
        <v>116</v>
      </c>
      <c r="I31" s="60">
        <f t="shared" si="0"/>
        <v>6956.1024000000007</v>
      </c>
      <c r="J31" s="18"/>
      <c r="K31" s="18"/>
      <c r="L31" s="19"/>
      <c r="M31" s="18"/>
      <c r="N31" s="18"/>
      <c r="O31" s="21"/>
      <c r="P31" s="21"/>
      <c r="Q31" s="24">
        <v>1.24</v>
      </c>
      <c r="R31" s="58" t="s">
        <v>123</v>
      </c>
    </row>
    <row r="32" spans="1:19" ht="50.1" customHeight="1" x14ac:dyDescent="0.2">
      <c r="A32" s="57">
        <v>13</v>
      </c>
      <c r="B32" s="57" t="s">
        <v>35</v>
      </c>
      <c r="C32" s="57"/>
      <c r="D32" s="57" t="s">
        <v>36</v>
      </c>
      <c r="E32" s="19">
        <v>1220</v>
      </c>
      <c r="F32" s="57" t="s">
        <v>37</v>
      </c>
      <c r="G32" s="57" t="s">
        <v>38</v>
      </c>
      <c r="H32" s="60">
        <v>3.02</v>
      </c>
      <c r="I32" s="60">
        <f t="shared" si="0"/>
        <v>3684.4</v>
      </c>
      <c r="J32" s="57"/>
      <c r="K32" s="57"/>
      <c r="L32" s="19"/>
      <c r="M32" s="57"/>
      <c r="N32" s="57"/>
      <c r="O32" s="60"/>
      <c r="P32" s="60"/>
      <c r="Q32" s="24">
        <v>1</v>
      </c>
      <c r="R32" s="24" t="s">
        <v>0</v>
      </c>
    </row>
    <row r="33" spans="1:25" ht="26.25" customHeight="1" x14ac:dyDescent="0.2">
      <c r="A33" s="57">
        <v>14</v>
      </c>
      <c r="B33" s="57" t="s">
        <v>45</v>
      </c>
      <c r="C33" s="57"/>
      <c r="D33" s="57" t="s">
        <v>46</v>
      </c>
      <c r="E33" s="59">
        <v>1</v>
      </c>
      <c r="F33" s="57" t="s">
        <v>29</v>
      </c>
      <c r="G33" s="57" t="s">
        <v>47</v>
      </c>
      <c r="H33" s="60">
        <v>3572</v>
      </c>
      <c r="I33" s="60">
        <f t="shared" si="0"/>
        <v>4429.28</v>
      </c>
      <c r="J33" s="57"/>
      <c r="K33" s="57"/>
      <c r="L33" s="59"/>
      <c r="M33" s="57"/>
      <c r="N33" s="57"/>
      <c r="O33" s="60"/>
      <c r="P33" s="60"/>
      <c r="Q33" s="24">
        <v>1.24</v>
      </c>
      <c r="R33" s="24" t="s">
        <v>0</v>
      </c>
    </row>
    <row r="34" spans="1:25" s="29" customFormat="1" ht="50.1" customHeight="1" x14ac:dyDescent="0.2">
      <c r="A34" s="57">
        <v>15</v>
      </c>
      <c r="B34" s="18" t="s">
        <v>107</v>
      </c>
      <c r="C34" s="18"/>
      <c r="D34" s="18" t="s">
        <v>108</v>
      </c>
      <c r="E34" s="19">
        <v>1</v>
      </c>
      <c r="F34" s="18" t="s">
        <v>29</v>
      </c>
      <c r="G34" s="18" t="s">
        <v>109</v>
      </c>
      <c r="H34" s="21">
        <v>177</v>
      </c>
      <c r="I34" s="60">
        <f t="shared" si="0"/>
        <v>189.39000000000001</v>
      </c>
      <c r="J34" s="18"/>
      <c r="K34" s="18"/>
      <c r="L34" s="19"/>
      <c r="M34" s="18"/>
      <c r="N34" s="18"/>
      <c r="O34" s="21"/>
      <c r="P34" s="21"/>
      <c r="Q34" s="24">
        <v>1.07</v>
      </c>
      <c r="R34" s="24" t="s">
        <v>0</v>
      </c>
      <c r="S34" s="30"/>
      <c r="T34" s="30"/>
      <c r="U34" s="30"/>
      <c r="V34" s="30"/>
    </row>
    <row r="35" spans="1:25" s="29" customFormat="1" ht="50.1" customHeight="1" x14ac:dyDescent="0.2">
      <c r="A35" s="57">
        <v>16</v>
      </c>
      <c r="B35" s="18" t="s">
        <v>48</v>
      </c>
      <c r="C35" s="18"/>
      <c r="D35" s="18" t="s">
        <v>110</v>
      </c>
      <c r="E35" s="19">
        <v>1</v>
      </c>
      <c r="F35" s="18" t="s">
        <v>50</v>
      </c>
      <c r="G35" s="18" t="s">
        <v>111</v>
      </c>
      <c r="H35" s="21">
        <v>2289</v>
      </c>
      <c r="I35" s="60">
        <f t="shared" si="0"/>
        <v>2380.56</v>
      </c>
      <c r="J35" s="18"/>
      <c r="K35" s="18"/>
      <c r="L35" s="19"/>
      <c r="M35" s="18"/>
      <c r="N35" s="18"/>
      <c r="O35" s="21"/>
      <c r="P35" s="21"/>
      <c r="Q35" s="24">
        <v>1.04</v>
      </c>
      <c r="R35" s="24" t="s">
        <v>0</v>
      </c>
      <c r="S35" s="30"/>
      <c r="T35" s="30"/>
      <c r="U35" s="30"/>
      <c r="V35" s="30"/>
    </row>
    <row r="36" spans="1:25" s="29" customFormat="1" ht="50.1" customHeight="1" x14ac:dyDescent="0.2">
      <c r="A36" s="18">
        <v>17</v>
      </c>
      <c r="B36" s="18" t="s">
        <v>48</v>
      </c>
      <c r="C36" s="18"/>
      <c r="D36" s="18" t="s">
        <v>112</v>
      </c>
      <c r="E36" s="19">
        <v>2</v>
      </c>
      <c r="F36" s="18" t="s">
        <v>50</v>
      </c>
      <c r="G36" s="18" t="s">
        <v>113</v>
      </c>
      <c r="H36" s="21">
        <v>542</v>
      </c>
      <c r="I36" s="60">
        <f t="shared" si="0"/>
        <v>1127.3600000000001</v>
      </c>
      <c r="J36" s="18"/>
      <c r="K36" s="18"/>
      <c r="L36" s="19"/>
      <c r="M36" s="18"/>
      <c r="N36" s="18"/>
      <c r="O36" s="21"/>
      <c r="P36" s="21"/>
      <c r="Q36" s="24">
        <v>1.04</v>
      </c>
      <c r="R36" s="24" t="s">
        <v>0</v>
      </c>
      <c r="S36" s="30"/>
      <c r="T36" s="30"/>
      <c r="U36" s="30"/>
      <c r="V36" s="30"/>
    </row>
    <row r="37" spans="1:25" s="29" customFormat="1" ht="50.1" customHeight="1" x14ac:dyDescent="0.2">
      <c r="A37" s="57">
        <v>18</v>
      </c>
      <c r="B37" s="18" t="s">
        <v>48</v>
      </c>
      <c r="C37" s="18"/>
      <c r="D37" s="18" t="s">
        <v>114</v>
      </c>
      <c r="E37" s="19">
        <v>1</v>
      </c>
      <c r="F37" s="18" t="s">
        <v>50</v>
      </c>
      <c r="G37" s="18" t="s">
        <v>115</v>
      </c>
      <c r="H37" s="21">
        <v>189</v>
      </c>
      <c r="I37" s="60">
        <f t="shared" si="0"/>
        <v>196.56</v>
      </c>
      <c r="J37" s="18"/>
      <c r="K37" s="18"/>
      <c r="L37" s="19"/>
      <c r="M37" s="18"/>
      <c r="N37" s="18"/>
      <c r="O37" s="21"/>
      <c r="P37" s="21"/>
      <c r="Q37" s="24">
        <v>1.04</v>
      </c>
      <c r="R37" s="24" t="s">
        <v>0</v>
      </c>
      <c r="S37" s="30"/>
      <c r="T37" s="30"/>
      <c r="U37" s="30"/>
      <c r="V37" s="30"/>
    </row>
    <row r="38" spans="1:25" s="29" customFormat="1" ht="50.1" customHeight="1" x14ac:dyDescent="0.2">
      <c r="A38" s="57">
        <v>19</v>
      </c>
      <c r="B38" s="18" t="s">
        <v>48</v>
      </c>
      <c r="C38" s="18"/>
      <c r="D38" s="18" t="s">
        <v>116</v>
      </c>
      <c r="E38" s="19">
        <v>303.5</v>
      </c>
      <c r="F38" s="18" t="s">
        <v>120</v>
      </c>
      <c r="G38" s="18" t="s">
        <v>117</v>
      </c>
      <c r="H38" s="21">
        <v>1.3</v>
      </c>
      <c r="I38" s="60">
        <f t="shared" si="0"/>
        <v>410.33200000000005</v>
      </c>
      <c r="J38" s="18"/>
      <c r="K38" s="18"/>
      <c r="L38" s="19"/>
      <c r="M38" s="18"/>
      <c r="N38" s="18"/>
      <c r="O38" s="21"/>
      <c r="P38" s="21"/>
      <c r="Q38" s="24">
        <v>1.04</v>
      </c>
      <c r="R38" s="24"/>
      <c r="S38" s="30"/>
      <c r="T38" s="30"/>
      <c r="U38" s="30"/>
    </row>
    <row r="39" spans="1:25" s="29" customFormat="1" ht="50.1" customHeight="1" x14ac:dyDescent="0.2">
      <c r="A39" s="57">
        <v>20</v>
      </c>
      <c r="B39" s="18" t="s">
        <v>48</v>
      </c>
      <c r="C39" s="18"/>
      <c r="D39" s="18" t="s">
        <v>118</v>
      </c>
      <c r="E39" s="19">
        <v>138.55000000000001</v>
      </c>
      <c r="F39" s="18" t="s">
        <v>119</v>
      </c>
      <c r="G39" s="18" t="s">
        <v>117</v>
      </c>
      <c r="H39" s="21">
        <v>1.3</v>
      </c>
      <c r="I39" s="60">
        <f t="shared" si="0"/>
        <v>187.31960000000001</v>
      </c>
      <c r="J39" s="18"/>
      <c r="K39" s="18"/>
      <c r="L39" s="19"/>
      <c r="M39" s="18"/>
      <c r="N39" s="18"/>
      <c r="O39" s="21"/>
      <c r="P39" s="21"/>
      <c r="Q39" s="24">
        <v>1.04</v>
      </c>
      <c r="R39" s="24"/>
      <c r="S39" s="30"/>
      <c r="T39" s="30"/>
      <c r="U39" s="30"/>
    </row>
    <row r="40" spans="1:25" ht="61.5" customHeight="1" x14ac:dyDescent="0.2">
      <c r="A40" s="57">
        <v>21</v>
      </c>
      <c r="B40" s="57" t="s">
        <v>48</v>
      </c>
      <c r="C40" s="57"/>
      <c r="D40" s="57" t="s">
        <v>49</v>
      </c>
      <c r="E40" s="59">
        <v>7</v>
      </c>
      <c r="F40" s="57" t="s">
        <v>50</v>
      </c>
      <c r="G40" s="57" t="s">
        <v>51</v>
      </c>
      <c r="H40" s="60">
        <v>641</v>
      </c>
      <c r="I40" s="60">
        <f t="shared" si="0"/>
        <v>4666.4800000000005</v>
      </c>
      <c r="J40" s="57"/>
      <c r="K40" s="57"/>
      <c r="L40" s="59"/>
      <c r="M40" s="57"/>
      <c r="N40" s="57"/>
      <c r="O40" s="60"/>
      <c r="P40" s="60"/>
      <c r="Q40" s="24">
        <v>1.04</v>
      </c>
      <c r="R40" s="24" t="s">
        <v>0</v>
      </c>
      <c r="S40" s="28"/>
      <c r="T40" s="31"/>
      <c r="U40" s="31"/>
    </row>
    <row r="41" spans="1:25" ht="54" customHeight="1" x14ac:dyDescent="0.2">
      <c r="A41" s="18">
        <v>22</v>
      </c>
      <c r="B41" s="57" t="s">
        <v>48</v>
      </c>
      <c r="C41" s="57"/>
      <c r="D41" s="57" t="s">
        <v>52</v>
      </c>
      <c r="E41" s="59">
        <v>19</v>
      </c>
      <c r="F41" s="57" t="s">
        <v>50</v>
      </c>
      <c r="G41" s="57" t="s">
        <v>53</v>
      </c>
      <c r="H41" s="60">
        <v>137</v>
      </c>
      <c r="I41" s="60">
        <f t="shared" si="0"/>
        <v>2707.12</v>
      </c>
      <c r="J41" s="57"/>
      <c r="K41" s="57"/>
      <c r="L41" s="59"/>
      <c r="M41" s="57"/>
      <c r="N41" s="57"/>
      <c r="O41" s="60"/>
      <c r="P41" s="60"/>
      <c r="Q41" s="24">
        <v>1.04</v>
      </c>
      <c r="R41" s="24" t="s">
        <v>0</v>
      </c>
      <c r="S41" s="28"/>
      <c r="T41" s="31"/>
      <c r="U41" s="31"/>
    </row>
    <row r="42" spans="1:25" ht="28.5" customHeight="1" x14ac:dyDescent="0.2">
      <c r="A42" s="57">
        <v>23</v>
      </c>
      <c r="B42" s="57" t="s">
        <v>48</v>
      </c>
      <c r="C42" s="57"/>
      <c r="D42" s="57" t="s">
        <v>54</v>
      </c>
      <c r="E42" s="59">
        <v>1</v>
      </c>
      <c r="F42" s="57" t="s">
        <v>50</v>
      </c>
      <c r="G42" s="57" t="s">
        <v>55</v>
      </c>
      <c r="H42" s="60">
        <v>116</v>
      </c>
      <c r="I42" s="60">
        <f t="shared" si="0"/>
        <v>120.64</v>
      </c>
      <c r="J42" s="57"/>
      <c r="K42" s="57"/>
      <c r="L42" s="59"/>
      <c r="M42" s="57"/>
      <c r="N42" s="57"/>
      <c r="O42" s="60"/>
      <c r="P42" s="60"/>
      <c r="Q42" s="24">
        <v>1.04</v>
      </c>
      <c r="R42" s="24" t="s">
        <v>0</v>
      </c>
      <c r="S42" s="28"/>
      <c r="T42" s="31"/>
      <c r="U42" s="31"/>
    </row>
    <row r="43" spans="1:25" s="17" customFormat="1" ht="50.1" customHeight="1" x14ac:dyDescent="0.2">
      <c r="A43" s="57">
        <v>24</v>
      </c>
      <c r="B43" s="18" t="s">
        <v>81</v>
      </c>
      <c r="C43" s="18">
        <v>110</v>
      </c>
      <c r="D43" s="18"/>
      <c r="E43" s="19">
        <v>1</v>
      </c>
      <c r="F43" s="18" t="s">
        <v>50</v>
      </c>
      <c r="G43" s="18" t="s">
        <v>82</v>
      </c>
      <c r="H43" s="21">
        <v>23531</v>
      </c>
      <c r="I43" s="60">
        <f t="shared" si="0"/>
        <v>24472.240000000002</v>
      </c>
      <c r="J43" s="18"/>
      <c r="K43" s="18"/>
      <c r="L43" s="19"/>
      <c r="M43" s="18"/>
      <c r="N43" s="18"/>
      <c r="O43" s="21"/>
      <c r="P43" s="21"/>
      <c r="Q43" s="24">
        <v>1.04</v>
      </c>
      <c r="R43" s="24" t="s">
        <v>0</v>
      </c>
      <c r="S43" s="22"/>
      <c r="T43" s="23"/>
      <c r="U43" s="23"/>
      <c r="V43" s="23"/>
      <c r="W43" s="23"/>
      <c r="X43" s="23"/>
      <c r="Y43" s="23"/>
    </row>
    <row r="44" spans="1:25" s="17" customFormat="1" ht="50.1" customHeight="1" x14ac:dyDescent="0.2">
      <c r="A44" s="57">
        <v>25</v>
      </c>
      <c r="B44" s="18" t="s">
        <v>83</v>
      </c>
      <c r="C44" s="18">
        <v>15</v>
      </c>
      <c r="D44" s="18"/>
      <c r="E44" s="19">
        <f>E26</f>
        <v>22</v>
      </c>
      <c r="F44" s="18" t="s">
        <v>50</v>
      </c>
      <c r="G44" s="18" t="s">
        <v>84</v>
      </c>
      <c r="H44" s="21">
        <v>180</v>
      </c>
      <c r="I44" s="60">
        <f t="shared" si="0"/>
        <v>4118.4000000000005</v>
      </c>
      <c r="J44" s="18"/>
      <c r="K44" s="18"/>
      <c r="L44" s="19"/>
      <c r="M44" s="18"/>
      <c r="N44" s="18"/>
      <c r="O44" s="21"/>
      <c r="P44" s="21"/>
      <c r="Q44" s="24">
        <v>1.04</v>
      </c>
      <c r="R44" s="24" t="s">
        <v>0</v>
      </c>
      <c r="S44" s="22"/>
      <c r="T44" s="23"/>
      <c r="U44" s="23"/>
      <c r="V44" s="23"/>
      <c r="W44" s="23"/>
      <c r="X44" s="23"/>
      <c r="Y44" s="23"/>
    </row>
    <row r="45" spans="1:25" s="17" customFormat="1" ht="50.1" customHeight="1" x14ac:dyDescent="0.2">
      <c r="A45" s="57">
        <v>26</v>
      </c>
      <c r="B45" s="18" t="s">
        <v>83</v>
      </c>
      <c r="C45" s="18">
        <v>110</v>
      </c>
      <c r="D45" s="18"/>
      <c r="E45" s="19">
        <v>2</v>
      </c>
      <c r="F45" s="18" t="s">
        <v>50</v>
      </c>
      <c r="G45" s="18" t="s">
        <v>85</v>
      </c>
      <c r="H45" s="21">
        <v>629</v>
      </c>
      <c r="I45" s="60">
        <f t="shared" si="0"/>
        <v>1308.32</v>
      </c>
      <c r="J45" s="18"/>
      <c r="K45" s="18"/>
      <c r="L45" s="19"/>
      <c r="M45" s="18"/>
      <c r="N45" s="18"/>
      <c r="O45" s="21"/>
      <c r="P45" s="21"/>
      <c r="Q45" s="24">
        <v>1.04</v>
      </c>
      <c r="R45" s="24" t="s">
        <v>0</v>
      </c>
      <c r="S45" s="22"/>
      <c r="T45" s="23"/>
      <c r="U45" s="23"/>
      <c r="V45" s="23"/>
      <c r="W45" s="23"/>
      <c r="X45" s="23"/>
      <c r="Y45" s="23"/>
    </row>
    <row r="46" spans="1:25" s="24" customFormat="1" ht="50.1" customHeight="1" x14ac:dyDescent="0.2">
      <c r="A46" s="18">
        <v>27</v>
      </c>
      <c r="B46" s="18" t="s">
        <v>86</v>
      </c>
      <c r="C46" s="18">
        <v>110</v>
      </c>
      <c r="D46" s="18" t="s">
        <v>87</v>
      </c>
      <c r="E46" s="19">
        <v>6</v>
      </c>
      <c r="F46" s="18" t="s">
        <v>29</v>
      </c>
      <c r="G46" s="18" t="s">
        <v>88</v>
      </c>
      <c r="H46" s="21">
        <v>3354</v>
      </c>
      <c r="I46" s="60">
        <f t="shared" si="0"/>
        <v>21935.16</v>
      </c>
      <c r="J46" s="18"/>
      <c r="K46" s="18"/>
      <c r="L46" s="19"/>
      <c r="M46" s="18"/>
      <c r="N46" s="18"/>
      <c r="O46" s="21"/>
      <c r="P46" s="21"/>
      <c r="Q46" s="24">
        <v>1.0900000000000001</v>
      </c>
      <c r="S46" s="25"/>
      <c r="T46" s="22"/>
      <c r="U46" s="26"/>
      <c r="V46" s="26"/>
      <c r="W46" s="26"/>
      <c r="X46" s="26"/>
      <c r="Y46" s="26"/>
    </row>
    <row r="47" spans="1:25" s="24" customFormat="1" ht="50.1" customHeight="1" x14ac:dyDescent="0.2">
      <c r="A47" s="57">
        <v>28</v>
      </c>
      <c r="B47" s="18" t="s">
        <v>89</v>
      </c>
      <c r="C47" s="18"/>
      <c r="D47" s="18" t="s">
        <v>90</v>
      </c>
      <c r="E47" s="19">
        <v>2</v>
      </c>
      <c r="F47" s="18" t="s">
        <v>29</v>
      </c>
      <c r="G47" s="18" t="s">
        <v>91</v>
      </c>
      <c r="H47" s="21">
        <v>4791</v>
      </c>
      <c r="I47" s="60">
        <f t="shared" si="0"/>
        <v>9965.2800000000007</v>
      </c>
      <c r="J47" s="18"/>
      <c r="K47" s="18"/>
      <c r="L47" s="19"/>
      <c r="M47" s="18"/>
      <c r="N47" s="18"/>
      <c r="O47" s="21"/>
      <c r="P47" s="21"/>
      <c r="Q47" s="24">
        <v>1.04</v>
      </c>
      <c r="R47" s="32"/>
      <c r="S47" s="33"/>
      <c r="T47" s="26"/>
      <c r="U47" s="34"/>
      <c r="V47" s="26"/>
      <c r="W47" s="26"/>
      <c r="X47" s="26"/>
      <c r="Y47" s="26"/>
    </row>
    <row r="48" spans="1:25" s="24" customFormat="1" ht="50.1" customHeight="1" x14ac:dyDescent="0.2">
      <c r="A48" s="57">
        <v>29</v>
      </c>
      <c r="B48" s="18" t="s">
        <v>92</v>
      </c>
      <c r="C48" s="18"/>
      <c r="D48" s="18" t="s">
        <v>93</v>
      </c>
      <c r="E48" s="19">
        <v>1</v>
      </c>
      <c r="F48" s="18" t="s">
        <v>94</v>
      </c>
      <c r="G48" s="18" t="s">
        <v>95</v>
      </c>
      <c r="H48" s="21">
        <v>5179</v>
      </c>
      <c r="I48" s="60">
        <f t="shared" si="0"/>
        <v>5386.16</v>
      </c>
      <c r="J48" s="18"/>
      <c r="K48" s="18"/>
      <c r="L48" s="19"/>
      <c r="M48" s="18"/>
      <c r="N48" s="18"/>
      <c r="O48" s="21"/>
      <c r="P48" s="21"/>
      <c r="Q48" s="24">
        <v>1.04</v>
      </c>
      <c r="S48" s="22"/>
      <c r="T48" s="26"/>
      <c r="U48" s="26"/>
      <c r="V48" s="26"/>
      <c r="W48" s="26"/>
      <c r="X48" s="26"/>
      <c r="Y48" s="26"/>
    </row>
    <row r="49" spans="1:22" s="24" customFormat="1" ht="50.1" customHeight="1" x14ac:dyDescent="0.2">
      <c r="A49" s="57">
        <v>30</v>
      </c>
      <c r="B49" s="18" t="s">
        <v>92</v>
      </c>
      <c r="C49" s="18"/>
      <c r="D49" s="18" t="s">
        <v>96</v>
      </c>
      <c r="E49" s="19">
        <v>1</v>
      </c>
      <c r="F49" s="18" t="s">
        <v>94</v>
      </c>
      <c r="G49" s="18" t="s">
        <v>97</v>
      </c>
      <c r="H49" s="21">
        <v>1332</v>
      </c>
      <c r="I49" s="60">
        <f t="shared" si="0"/>
        <v>1385.28</v>
      </c>
      <c r="J49" s="18"/>
      <c r="K49" s="18"/>
      <c r="L49" s="19"/>
      <c r="M49" s="18"/>
      <c r="N49" s="18"/>
      <c r="O49" s="21"/>
      <c r="P49" s="21"/>
      <c r="Q49" s="24">
        <v>1.04</v>
      </c>
      <c r="S49" s="26"/>
      <c r="T49" s="26"/>
      <c r="U49" s="26"/>
      <c r="V49" s="26"/>
    </row>
    <row r="50" spans="1:22" s="17" customFormat="1" ht="50.1" customHeight="1" x14ac:dyDescent="0.2">
      <c r="A50" s="57">
        <v>31</v>
      </c>
      <c r="B50" s="18" t="s">
        <v>98</v>
      </c>
      <c r="C50" s="18"/>
      <c r="D50" s="18" t="s">
        <v>99</v>
      </c>
      <c r="E50" s="19">
        <v>0</v>
      </c>
      <c r="F50" s="18" t="s">
        <v>29</v>
      </c>
      <c r="G50" s="18" t="s">
        <v>100</v>
      </c>
      <c r="H50" s="21">
        <v>1424</v>
      </c>
      <c r="I50" s="60">
        <f t="shared" si="0"/>
        <v>0</v>
      </c>
      <c r="J50" s="18"/>
      <c r="K50" s="18"/>
      <c r="L50" s="19"/>
      <c r="M50" s="18"/>
      <c r="N50" s="18"/>
      <c r="O50" s="21"/>
      <c r="P50" s="21"/>
      <c r="Q50" s="24">
        <v>1.04</v>
      </c>
      <c r="R50" s="24"/>
      <c r="S50" s="22"/>
    </row>
    <row r="51" spans="1:22" s="17" customFormat="1" ht="50.1" customHeight="1" x14ac:dyDescent="0.2">
      <c r="A51" s="18">
        <v>32</v>
      </c>
      <c r="B51" s="18" t="s">
        <v>98</v>
      </c>
      <c r="C51" s="18"/>
      <c r="D51" s="18" t="s">
        <v>101</v>
      </c>
      <c r="E51" s="19">
        <v>1</v>
      </c>
      <c r="F51" s="18" t="s">
        <v>29</v>
      </c>
      <c r="G51" s="18" t="s">
        <v>102</v>
      </c>
      <c r="H51" s="21">
        <v>4170</v>
      </c>
      <c r="I51" s="60">
        <f t="shared" si="0"/>
        <v>4336.8</v>
      </c>
      <c r="J51" s="18"/>
      <c r="K51" s="18"/>
      <c r="L51" s="19"/>
      <c r="M51" s="18"/>
      <c r="N51" s="18"/>
      <c r="O51" s="21"/>
      <c r="P51" s="21"/>
      <c r="Q51" s="24">
        <v>1.04</v>
      </c>
      <c r="R51" s="24"/>
      <c r="S51" s="22"/>
    </row>
    <row r="52" spans="1:22" s="24" customFormat="1" ht="50.1" customHeight="1" x14ac:dyDescent="0.2">
      <c r="A52" s="57">
        <v>33</v>
      </c>
      <c r="B52" s="18" t="s">
        <v>86</v>
      </c>
      <c r="C52" s="18">
        <v>110</v>
      </c>
      <c r="D52" s="18" t="s">
        <v>103</v>
      </c>
      <c r="E52" s="19">
        <v>2</v>
      </c>
      <c r="F52" s="18" t="s">
        <v>29</v>
      </c>
      <c r="G52" s="18" t="s">
        <v>104</v>
      </c>
      <c r="H52" s="21">
        <v>1442</v>
      </c>
      <c r="I52" s="60">
        <f t="shared" si="0"/>
        <v>3143.5600000000004</v>
      </c>
      <c r="J52" s="18"/>
      <c r="K52" s="18"/>
      <c r="L52" s="19"/>
      <c r="M52" s="18"/>
      <c r="N52" s="18"/>
      <c r="O52" s="21"/>
      <c r="P52" s="21"/>
      <c r="Q52" s="24">
        <v>1.0900000000000001</v>
      </c>
      <c r="S52" s="22"/>
    </row>
    <row r="53" spans="1:22" s="37" customFormat="1" ht="13.5" customHeight="1" x14ac:dyDescent="0.2">
      <c r="A53" s="57">
        <v>34</v>
      </c>
      <c r="B53" s="18" t="s">
        <v>133</v>
      </c>
      <c r="C53" s="18" t="s">
        <v>28</v>
      </c>
      <c r="D53" s="18" t="s">
        <v>28</v>
      </c>
      <c r="E53" s="19">
        <v>1</v>
      </c>
      <c r="F53" s="18" t="s">
        <v>50</v>
      </c>
      <c r="G53" s="18" t="s">
        <v>134</v>
      </c>
      <c r="H53" s="21">
        <v>588</v>
      </c>
      <c r="I53" s="60">
        <f>H53*E53*Q53</f>
        <v>611.52</v>
      </c>
      <c r="J53" s="18"/>
      <c r="K53" s="18"/>
      <c r="L53" s="19"/>
      <c r="M53" s="18"/>
      <c r="N53" s="18"/>
      <c r="O53" s="21"/>
      <c r="P53" s="21"/>
      <c r="Q53" s="24">
        <v>1.04</v>
      </c>
      <c r="R53" s="62"/>
    </row>
    <row r="54" spans="1:22" s="15" customFormat="1" ht="50.1" customHeight="1" x14ac:dyDescent="0.2">
      <c r="A54" s="57">
        <v>35</v>
      </c>
      <c r="B54" s="18" t="s">
        <v>105</v>
      </c>
      <c r="C54" s="18"/>
      <c r="D54" s="18" t="s">
        <v>127</v>
      </c>
      <c r="E54" s="19">
        <v>1</v>
      </c>
      <c r="F54" s="18" t="s">
        <v>94</v>
      </c>
      <c r="G54" s="18" t="s">
        <v>106</v>
      </c>
      <c r="H54" s="21">
        <v>15000</v>
      </c>
      <c r="I54" s="60">
        <f t="shared" si="0"/>
        <v>15000</v>
      </c>
      <c r="J54" s="18"/>
      <c r="K54" s="18"/>
      <c r="L54" s="19"/>
      <c r="M54" s="18"/>
      <c r="N54" s="18"/>
      <c r="O54" s="21"/>
      <c r="P54" s="21"/>
      <c r="Q54" s="24">
        <v>1</v>
      </c>
      <c r="R54" s="61">
        <f>SUM(P26:P53)</f>
        <v>0</v>
      </c>
    </row>
    <row r="55" spans="1:22" ht="50.1" customHeight="1" x14ac:dyDescent="0.2">
      <c r="A55" s="57">
        <v>36</v>
      </c>
      <c r="B55" s="57" t="s">
        <v>31</v>
      </c>
      <c r="C55" s="57" t="s">
        <v>0</v>
      </c>
      <c r="D55" s="57" t="s">
        <v>0</v>
      </c>
      <c r="E55" s="59" t="s">
        <v>0</v>
      </c>
      <c r="F55" s="57" t="s">
        <v>0</v>
      </c>
      <c r="G55" s="57" t="s">
        <v>0</v>
      </c>
      <c r="H55" s="60" t="s">
        <v>0</v>
      </c>
      <c r="I55" s="60">
        <f>SUM(I20:I54)</f>
        <v>334227.20720000006</v>
      </c>
      <c r="J55" s="57"/>
      <c r="K55" s="57"/>
      <c r="L55" s="59"/>
      <c r="M55" s="57"/>
      <c r="N55" s="57"/>
      <c r="O55" s="60"/>
      <c r="P55" s="60"/>
      <c r="Q55" s="24"/>
      <c r="R55" s="24"/>
      <c r="S55" s="11"/>
    </row>
    <row r="57" spans="1:22" x14ac:dyDescent="0.2">
      <c r="I57" s="27"/>
    </row>
    <row r="58" spans="1:22" x14ac:dyDescent="0.2">
      <c r="I58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1" t="s">
        <v>1</v>
      </c>
      <c r="P1" s="8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1" t="s">
        <v>2</v>
      </c>
      <c r="P2" s="8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">
      <c r="A5" t="s">
        <v>0</v>
      </c>
    </row>
    <row r="6" spans="1:16" x14ac:dyDescent="0.2">
      <c r="A6" s="84" t="s">
        <v>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A7" s="85" t="s">
        <v>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ht="14.25" customHeight="1" x14ac:dyDescent="0.2">
      <c r="A8" s="93" t="str">
        <f>т1!A8</f>
        <v>Год раскрытия информации: 2021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ht="38.25" customHeight="1" x14ac:dyDescent="0.2">
      <c r="A9" s="87" t="s">
        <v>7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 x14ac:dyDescent="0.2">
      <c r="A10" s="87" t="s">
        <v>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x14ac:dyDescent="0.2">
      <c r="A11" s="87" t="str">
        <f>т1!A11</f>
        <v>Решение от утверждении инвестиционной программы отсутствует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6" x14ac:dyDescent="0.2">
      <c r="A12" s="85" t="s">
        <v>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87" t="s">
        <v>10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x14ac:dyDescent="0.2">
      <c r="A14" s="84" t="s">
        <v>56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">
      <c r="A15" s="89" t="s">
        <v>12</v>
      </c>
      <c r="B15" s="89" t="s">
        <v>13</v>
      </c>
      <c r="C15" s="89" t="s">
        <v>14</v>
      </c>
      <c r="D15" s="89" t="s">
        <v>0</v>
      </c>
      <c r="E15" s="89" t="s">
        <v>0</v>
      </c>
      <c r="F15" s="89" t="s">
        <v>0</v>
      </c>
      <c r="G15" s="89" t="s">
        <v>0</v>
      </c>
      <c r="H15" s="89" t="s">
        <v>0</v>
      </c>
      <c r="I15" s="89" t="s">
        <v>0</v>
      </c>
      <c r="J15" s="89" t="s">
        <v>15</v>
      </c>
      <c r="K15" s="89" t="s">
        <v>0</v>
      </c>
      <c r="L15" s="89" t="s">
        <v>0</v>
      </c>
      <c r="M15" s="89" t="s">
        <v>0</v>
      </c>
      <c r="N15" s="89" t="s">
        <v>0</v>
      </c>
      <c r="O15" s="89" t="s">
        <v>0</v>
      </c>
      <c r="P15" s="89" t="s">
        <v>0</v>
      </c>
    </row>
    <row r="16" spans="1:16" ht="30" customHeight="1" x14ac:dyDescent="0.2">
      <c r="A16" s="89" t="s">
        <v>0</v>
      </c>
      <c r="B16" s="89" t="s">
        <v>0</v>
      </c>
      <c r="C16" s="9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D16" s="96" t="s">
        <v>0</v>
      </c>
      <c r="E16" s="96" t="s">
        <v>0</v>
      </c>
      <c r="F16" s="96" t="s">
        <v>0</v>
      </c>
      <c r="G16" s="96" t="s">
        <v>0</v>
      </c>
      <c r="H16" s="96" t="s">
        <v>0</v>
      </c>
      <c r="I16" s="96" t="s">
        <v>0</v>
      </c>
      <c r="J16" s="8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K16" s="89" t="s">
        <v>0</v>
      </c>
      <c r="L16" s="89" t="s">
        <v>0</v>
      </c>
      <c r="M16" s="89" t="s">
        <v>0</v>
      </c>
      <c r="N16" s="89" t="s">
        <v>0</v>
      </c>
      <c r="O16" s="89" t="s">
        <v>0</v>
      </c>
      <c r="P16" s="89" t="s">
        <v>0</v>
      </c>
    </row>
    <row r="17" spans="1:18" ht="30" customHeight="1" x14ac:dyDescent="0.2">
      <c r="A17" s="89" t="s">
        <v>0</v>
      </c>
      <c r="B17" s="89" t="s">
        <v>0</v>
      </c>
      <c r="C17" s="89" t="s">
        <v>16</v>
      </c>
      <c r="D17" s="89" t="s">
        <v>0</v>
      </c>
      <c r="E17" s="89" t="s">
        <v>0</v>
      </c>
      <c r="F17" s="89" t="s">
        <v>0</v>
      </c>
      <c r="G17" s="89" t="s">
        <v>17</v>
      </c>
      <c r="H17" s="89" t="s">
        <v>0</v>
      </c>
      <c r="I17" s="89" t="s">
        <v>0</v>
      </c>
      <c r="J17" s="89" t="s">
        <v>18</v>
      </c>
      <c r="K17" s="89" t="s">
        <v>0</v>
      </c>
      <c r="L17" s="89" t="s">
        <v>0</v>
      </c>
      <c r="M17" s="89" t="s">
        <v>0</v>
      </c>
      <c r="N17" s="89" t="s">
        <v>17</v>
      </c>
      <c r="O17" s="89" t="s">
        <v>0</v>
      </c>
      <c r="P17" s="89" t="s">
        <v>0</v>
      </c>
    </row>
    <row r="18" spans="1:18" ht="60" x14ac:dyDescent="0.2">
      <c r="A18" s="89" t="s">
        <v>0</v>
      </c>
      <c r="B18" s="89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31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1" t="s">
        <v>1</v>
      </c>
      <c r="P1" s="8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1" t="s">
        <v>2</v>
      </c>
      <c r="P2" s="8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">
      <c r="A5" t="s">
        <v>0</v>
      </c>
    </row>
    <row r="6" spans="1:16" x14ac:dyDescent="0.2">
      <c r="A6" s="84" t="s">
        <v>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A7" s="85" t="s">
        <v>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ht="14.25" customHeight="1" x14ac:dyDescent="0.2">
      <c r="A8" s="93" t="str">
        <f>т1!A8</f>
        <v>Год раскрытия информации: 2021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ht="38.25" customHeight="1" x14ac:dyDescent="0.2">
      <c r="A9" s="87" t="s">
        <v>7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 x14ac:dyDescent="0.2">
      <c r="A10" s="87" t="s">
        <v>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x14ac:dyDescent="0.2">
      <c r="A11" s="87" t="str">
        <f>т1!A11</f>
        <v>Решение от утверждении инвестиционной программы отсутствует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6" x14ac:dyDescent="0.2">
      <c r="A12" s="85" t="s">
        <v>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87" t="s">
        <v>10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x14ac:dyDescent="0.2">
      <c r="A14" s="84" t="s">
        <v>58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">
      <c r="A15" s="89" t="s">
        <v>12</v>
      </c>
      <c r="B15" s="89" t="s">
        <v>13</v>
      </c>
      <c r="C15" s="89" t="s">
        <v>14</v>
      </c>
      <c r="D15" s="89" t="s">
        <v>0</v>
      </c>
      <c r="E15" s="89" t="s">
        <v>0</v>
      </c>
      <c r="F15" s="89" t="s">
        <v>0</v>
      </c>
      <c r="G15" s="89" t="s">
        <v>0</v>
      </c>
      <c r="H15" s="89" t="s">
        <v>0</v>
      </c>
      <c r="I15" s="89" t="s">
        <v>0</v>
      </c>
      <c r="J15" s="89" t="s">
        <v>15</v>
      </c>
      <c r="K15" s="89" t="s">
        <v>0</v>
      </c>
      <c r="L15" s="89" t="s">
        <v>0</v>
      </c>
      <c r="M15" s="89" t="s">
        <v>0</v>
      </c>
      <c r="N15" s="89" t="s">
        <v>0</v>
      </c>
      <c r="O15" s="89" t="s">
        <v>0</v>
      </c>
      <c r="P15" s="89" t="s">
        <v>0</v>
      </c>
    </row>
    <row r="16" spans="1:16" ht="30" customHeight="1" x14ac:dyDescent="0.2">
      <c r="A16" s="89" t="s">
        <v>0</v>
      </c>
      <c r="B16" s="89" t="s">
        <v>0</v>
      </c>
      <c r="C16" s="9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D16" s="96" t="s">
        <v>0</v>
      </c>
      <c r="E16" s="96" t="s">
        <v>0</v>
      </c>
      <c r="F16" s="96" t="s">
        <v>0</v>
      </c>
      <c r="G16" s="96" t="s">
        <v>0</v>
      </c>
      <c r="H16" s="96" t="s">
        <v>0</v>
      </c>
      <c r="I16" s="96" t="s">
        <v>0</v>
      </c>
      <c r="J16" s="8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K16" s="89" t="s">
        <v>0</v>
      </c>
      <c r="L16" s="89" t="s">
        <v>0</v>
      </c>
      <c r="M16" s="89" t="s">
        <v>0</v>
      </c>
      <c r="N16" s="89" t="s">
        <v>0</v>
      </c>
      <c r="O16" s="89" t="s">
        <v>0</v>
      </c>
      <c r="P16" s="89" t="s">
        <v>0</v>
      </c>
    </row>
    <row r="17" spans="1:21" ht="30" customHeight="1" x14ac:dyDescent="0.2">
      <c r="A17" s="89" t="s">
        <v>0</v>
      </c>
      <c r="B17" s="89" t="s">
        <v>0</v>
      </c>
      <c r="C17" s="89" t="s">
        <v>16</v>
      </c>
      <c r="D17" s="89" t="s">
        <v>0</v>
      </c>
      <c r="E17" s="89" t="s">
        <v>0</v>
      </c>
      <c r="F17" s="89" t="s">
        <v>0</v>
      </c>
      <c r="G17" s="89" t="s">
        <v>17</v>
      </c>
      <c r="H17" s="89" t="s">
        <v>0</v>
      </c>
      <c r="I17" s="89" t="s">
        <v>0</v>
      </c>
      <c r="J17" s="89" t="s">
        <v>18</v>
      </c>
      <c r="K17" s="89" t="s">
        <v>0</v>
      </c>
      <c r="L17" s="89" t="s">
        <v>0</v>
      </c>
      <c r="M17" s="89" t="s">
        <v>0</v>
      </c>
      <c r="N17" s="89" t="s">
        <v>17</v>
      </c>
      <c r="O17" s="89" t="s">
        <v>0</v>
      </c>
      <c r="P17" s="89" t="s">
        <v>0</v>
      </c>
    </row>
    <row r="18" spans="1:21" ht="60" x14ac:dyDescent="0.2">
      <c r="A18" s="89" t="s">
        <v>0</v>
      </c>
      <c r="B18" s="89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s="17" customFormat="1" ht="50.1" customHeight="1" x14ac:dyDescent="0.2">
      <c r="A20" s="18">
        <v>1</v>
      </c>
      <c r="B20" s="18" t="s">
        <v>139</v>
      </c>
      <c r="C20" s="18">
        <v>15</v>
      </c>
      <c r="D20" s="18" t="s">
        <v>140</v>
      </c>
      <c r="E20" s="44">
        <f>46/1000</f>
        <v>4.5999999999999999E-2</v>
      </c>
      <c r="F20" s="18" t="s">
        <v>141</v>
      </c>
      <c r="G20" s="18" t="s">
        <v>142</v>
      </c>
      <c r="H20" s="21">
        <v>2106</v>
      </c>
      <c r="I20" s="21">
        <f>H20*E20*Q20</f>
        <v>107.53236000000001</v>
      </c>
      <c r="J20" s="18"/>
      <c r="K20" s="18"/>
      <c r="L20" s="44"/>
      <c r="M20" s="18"/>
      <c r="N20" s="18"/>
      <c r="O20" s="21"/>
      <c r="P20" s="21"/>
      <c r="Q20" s="17">
        <v>1.1100000000000001</v>
      </c>
    </row>
    <row r="21" spans="1:21" s="17" customFormat="1" ht="50.1" customHeight="1" x14ac:dyDescent="0.2">
      <c r="A21" s="18">
        <v>2</v>
      </c>
      <c r="B21" s="18" t="s">
        <v>139</v>
      </c>
      <c r="C21" s="18">
        <v>15</v>
      </c>
      <c r="D21" s="18" t="s">
        <v>143</v>
      </c>
      <c r="E21" s="44">
        <f>562/1000</f>
        <v>0.56200000000000006</v>
      </c>
      <c r="F21" s="18" t="s">
        <v>141</v>
      </c>
      <c r="G21" s="18" t="s">
        <v>144</v>
      </c>
      <c r="H21" s="21">
        <v>2214</v>
      </c>
      <c r="I21" s="21">
        <f t="shared" ref="I21:I27" si="0">H21*E21*Q21</f>
        <v>1381.1374800000001</v>
      </c>
      <c r="J21" s="18"/>
      <c r="K21" s="18"/>
      <c r="L21" s="44"/>
      <c r="M21" s="18"/>
      <c r="N21" s="18"/>
      <c r="O21" s="21"/>
      <c r="P21" s="21"/>
      <c r="Q21" s="17">
        <v>1.1100000000000001</v>
      </c>
      <c r="R21" s="17" t="s">
        <v>0</v>
      </c>
    </row>
    <row r="22" spans="1:21" s="17" customFormat="1" ht="50.1" customHeight="1" x14ac:dyDescent="0.2">
      <c r="A22" s="18">
        <v>3</v>
      </c>
      <c r="B22" s="18" t="s">
        <v>139</v>
      </c>
      <c r="C22" s="18">
        <v>15</v>
      </c>
      <c r="D22" s="18" t="s">
        <v>153</v>
      </c>
      <c r="E22" s="44">
        <f>75/1000</f>
        <v>7.4999999999999997E-2</v>
      </c>
      <c r="F22" s="18" t="s">
        <v>141</v>
      </c>
      <c r="G22" s="18" t="s">
        <v>154</v>
      </c>
      <c r="H22" s="21">
        <v>3266</v>
      </c>
      <c r="I22" s="21">
        <f t="shared" si="0"/>
        <v>271.89449999999999</v>
      </c>
      <c r="J22" s="18"/>
      <c r="K22" s="18"/>
      <c r="L22" s="44"/>
      <c r="M22" s="18"/>
      <c r="N22" s="18"/>
      <c r="O22" s="21"/>
      <c r="P22" s="21"/>
      <c r="Q22" s="17">
        <v>1.1100000000000001</v>
      </c>
      <c r="R22" s="17" t="s">
        <v>0</v>
      </c>
    </row>
    <row r="23" spans="1:21" s="38" customFormat="1" ht="62.25" customHeight="1" x14ac:dyDescent="0.2">
      <c r="A23" s="12">
        <v>4</v>
      </c>
      <c r="B23" s="12" t="s">
        <v>145</v>
      </c>
      <c r="C23" s="18">
        <v>15</v>
      </c>
      <c r="D23" s="12" t="s">
        <v>146</v>
      </c>
      <c r="E23" s="13">
        <f>E20+E21+E22</f>
        <v>0.68300000000000005</v>
      </c>
      <c r="F23" s="12" t="s">
        <v>147</v>
      </c>
      <c r="G23" s="12" t="s">
        <v>148</v>
      </c>
      <c r="H23" s="14">
        <v>2320</v>
      </c>
      <c r="I23" s="21">
        <f t="shared" si="0"/>
        <v>1584.5600000000002</v>
      </c>
      <c r="J23" s="18"/>
      <c r="K23" s="12"/>
      <c r="L23" s="13"/>
      <c r="M23" s="12"/>
      <c r="N23" s="12"/>
      <c r="O23" s="14"/>
      <c r="P23" s="14"/>
      <c r="Q23" s="38">
        <v>1</v>
      </c>
      <c r="U23" s="27"/>
    </row>
    <row r="24" spans="1:21" s="47" customFormat="1" ht="45" x14ac:dyDescent="0.2">
      <c r="A24" s="40">
        <v>5</v>
      </c>
      <c r="B24" s="45" t="s">
        <v>161</v>
      </c>
      <c r="C24" s="45">
        <v>15</v>
      </c>
      <c r="D24" s="45" t="s">
        <v>162</v>
      </c>
      <c r="E24" s="48">
        <v>1</v>
      </c>
      <c r="F24" s="45" t="s">
        <v>156</v>
      </c>
      <c r="G24" s="45" t="s">
        <v>163</v>
      </c>
      <c r="H24" s="14">
        <v>611</v>
      </c>
      <c r="I24" s="21">
        <f t="shared" si="0"/>
        <v>611</v>
      </c>
      <c r="J24" s="45"/>
      <c r="K24" s="45"/>
      <c r="L24" s="48"/>
      <c r="M24" s="45"/>
      <c r="N24" s="45"/>
      <c r="O24" s="14"/>
      <c r="P24" s="14"/>
      <c r="Q24" s="46">
        <v>1</v>
      </c>
      <c r="R24" s="46"/>
    </row>
    <row r="25" spans="1:21" s="38" customFormat="1" ht="50.1" customHeight="1" x14ac:dyDescent="0.2">
      <c r="A25" s="12">
        <v>6</v>
      </c>
      <c r="B25" s="12" t="s">
        <v>155</v>
      </c>
      <c r="C25" s="12"/>
      <c r="D25" s="12" t="s">
        <v>157</v>
      </c>
      <c r="E25" s="19">
        <v>0.19</v>
      </c>
      <c r="F25" s="12" t="s">
        <v>156</v>
      </c>
      <c r="G25" s="12" t="s">
        <v>158</v>
      </c>
      <c r="H25" s="14">
        <v>258</v>
      </c>
      <c r="I25" s="21">
        <f t="shared" si="0"/>
        <v>54.412200000000006</v>
      </c>
      <c r="J25" s="12"/>
      <c r="K25" s="12"/>
      <c r="L25" s="19"/>
      <c r="M25" s="12"/>
      <c r="N25" s="12"/>
      <c r="O25" s="14"/>
      <c r="P25" s="14"/>
      <c r="Q25" s="38">
        <v>1.1100000000000001</v>
      </c>
      <c r="R25" s="38" t="s">
        <v>0</v>
      </c>
    </row>
    <row r="26" spans="1:21" s="38" customFormat="1" ht="50.1" customHeight="1" x14ac:dyDescent="0.2">
      <c r="A26" s="12">
        <v>7</v>
      </c>
      <c r="B26" s="12" t="s">
        <v>155</v>
      </c>
      <c r="C26" s="12"/>
      <c r="D26" s="12" t="s">
        <v>160</v>
      </c>
      <c r="E26" s="13">
        <v>0.13400000000000001</v>
      </c>
      <c r="F26" s="12" t="s">
        <v>156</v>
      </c>
      <c r="G26" s="12" t="s">
        <v>159</v>
      </c>
      <c r="H26" s="14">
        <v>223</v>
      </c>
      <c r="I26" s="21">
        <f t="shared" si="0"/>
        <v>33.169020000000003</v>
      </c>
      <c r="J26" s="12"/>
      <c r="K26" s="12"/>
      <c r="L26" s="13"/>
      <c r="M26" s="12"/>
      <c r="N26" s="12"/>
      <c r="O26" s="14"/>
      <c r="P26" s="14"/>
      <c r="Q26" s="38">
        <v>1.1100000000000001</v>
      </c>
    </row>
    <row r="27" spans="1:21" s="38" customFormat="1" ht="66" customHeight="1" x14ac:dyDescent="0.2">
      <c r="A27" s="12">
        <v>8</v>
      </c>
      <c r="B27" s="12" t="s">
        <v>149</v>
      </c>
      <c r="C27" s="43"/>
      <c r="D27" s="12" t="s">
        <v>150</v>
      </c>
      <c r="E27" s="13">
        <f>(E26+E25)*1000</f>
        <v>324</v>
      </c>
      <c r="F27" s="12" t="s">
        <v>151</v>
      </c>
      <c r="G27" s="12" t="s">
        <v>152</v>
      </c>
      <c r="H27" s="14">
        <v>8</v>
      </c>
      <c r="I27" s="21">
        <f t="shared" si="0"/>
        <v>2877.1200000000003</v>
      </c>
      <c r="J27" s="43"/>
      <c r="K27" s="12"/>
      <c r="L27" s="13"/>
      <c r="M27" s="12"/>
      <c r="N27" s="12"/>
      <c r="O27" s="14"/>
      <c r="P27" s="14"/>
      <c r="Q27" s="41">
        <v>1.1100000000000001</v>
      </c>
      <c r="R27" s="42"/>
    </row>
    <row r="28" spans="1:21" ht="50.1" customHeight="1" x14ac:dyDescent="0.2">
      <c r="A28" s="3">
        <v>9</v>
      </c>
      <c r="B28" s="3" t="s">
        <v>31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6920.8255600000011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style="29" bestFit="1" customWidth="1"/>
    <col min="2" max="2" width="25" style="29" bestFit="1" customWidth="1"/>
    <col min="3" max="3" width="13" style="29" bestFit="1" customWidth="1"/>
    <col min="4" max="4" width="23" style="29" bestFit="1" customWidth="1"/>
    <col min="5" max="5" width="13" style="29" bestFit="1" customWidth="1"/>
    <col min="6" max="6" width="10" style="29" bestFit="1" customWidth="1"/>
    <col min="7" max="7" width="13" style="29" bestFit="1" customWidth="1"/>
    <col min="8" max="8" width="16" style="29" bestFit="1" customWidth="1"/>
    <col min="9" max="9" width="14" style="29" bestFit="1" customWidth="1"/>
    <col min="10" max="10" width="13" style="29" bestFit="1" customWidth="1"/>
    <col min="11" max="11" width="22" style="29" bestFit="1" customWidth="1"/>
    <col min="12" max="12" width="13" style="29" bestFit="1" customWidth="1"/>
    <col min="13" max="13" width="10" style="29" bestFit="1" customWidth="1"/>
    <col min="14" max="14" width="13" style="29" bestFit="1" customWidth="1"/>
    <col min="15" max="15" width="16" style="29" bestFit="1" customWidth="1"/>
    <col min="16" max="16" width="14" style="29" bestFit="1" customWidth="1"/>
    <col min="17" max="17" width="8.375" style="29" bestFit="1" customWidth="1"/>
    <col min="18" max="18" width="15.625" style="29" bestFit="1" customWidth="1"/>
    <col min="19" max="16384" width="9" style="29"/>
  </cols>
  <sheetData>
    <row r="1" spans="1:16" x14ac:dyDescent="0.2">
      <c r="A1" s="52" t="s">
        <v>0</v>
      </c>
      <c r="B1" s="52" t="s">
        <v>0</v>
      </c>
      <c r="C1" s="52" t="s">
        <v>0</v>
      </c>
      <c r="D1" s="52" t="s">
        <v>0</v>
      </c>
      <c r="E1" s="52" t="s">
        <v>0</v>
      </c>
      <c r="F1" s="52" t="s">
        <v>0</v>
      </c>
      <c r="G1" s="52" t="s">
        <v>0</v>
      </c>
      <c r="H1" s="52" t="s">
        <v>0</v>
      </c>
      <c r="I1" s="52" t="s">
        <v>0</v>
      </c>
      <c r="J1" s="52" t="s">
        <v>0</v>
      </c>
      <c r="K1" s="52" t="s">
        <v>0</v>
      </c>
      <c r="L1" s="52" t="s">
        <v>0</v>
      </c>
      <c r="M1" s="52" t="s">
        <v>0</v>
      </c>
      <c r="N1" s="52" t="s">
        <v>0</v>
      </c>
      <c r="O1" s="81" t="s">
        <v>1</v>
      </c>
      <c r="P1" s="81" t="s">
        <v>0</v>
      </c>
    </row>
    <row r="2" spans="1:16" x14ac:dyDescent="0.2">
      <c r="A2" s="52" t="s">
        <v>0</v>
      </c>
      <c r="B2" s="52" t="s">
        <v>0</v>
      </c>
      <c r="C2" s="52" t="s">
        <v>0</v>
      </c>
      <c r="D2" s="52" t="s">
        <v>0</v>
      </c>
      <c r="E2" s="52" t="s">
        <v>0</v>
      </c>
      <c r="F2" s="52" t="s">
        <v>0</v>
      </c>
      <c r="G2" s="52" t="s">
        <v>0</v>
      </c>
      <c r="H2" s="52" t="s">
        <v>0</v>
      </c>
      <c r="I2" s="52" t="s">
        <v>0</v>
      </c>
      <c r="J2" s="52" t="s">
        <v>0</v>
      </c>
      <c r="K2" s="52" t="s">
        <v>0</v>
      </c>
      <c r="L2" s="52" t="s">
        <v>0</v>
      </c>
      <c r="M2" s="52" t="s">
        <v>0</v>
      </c>
      <c r="N2" s="52" t="s">
        <v>0</v>
      </c>
      <c r="O2" s="81" t="s">
        <v>2</v>
      </c>
      <c r="P2" s="81" t="s">
        <v>0</v>
      </c>
    </row>
    <row r="3" spans="1:16" x14ac:dyDescent="0.2">
      <c r="A3" s="52" t="s">
        <v>0</v>
      </c>
      <c r="B3" s="52" t="s">
        <v>0</v>
      </c>
      <c r="C3" s="52" t="s">
        <v>0</v>
      </c>
      <c r="D3" s="52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</row>
    <row r="5" spans="1:16" x14ac:dyDescent="0.2">
      <c r="A5" s="29" t="s">
        <v>0</v>
      </c>
    </row>
    <row r="6" spans="1:16" x14ac:dyDescent="0.2">
      <c r="A6" s="86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</row>
    <row r="7" spans="1:16" x14ac:dyDescent="0.2">
      <c r="A7" s="85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6" ht="14.25" customHeight="1" x14ac:dyDescent="0.2">
      <c r="A8" s="93" t="str">
        <f>т1!A8</f>
        <v>Год раскрытия информации: 2021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ht="37.5" customHeight="1" x14ac:dyDescent="0.2">
      <c r="A9" s="88" t="s">
        <v>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</row>
    <row r="10" spans="1:16" x14ac:dyDescent="0.2">
      <c r="A10" s="88" t="s">
        <v>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</row>
    <row r="11" spans="1:16" x14ac:dyDescent="0.2">
      <c r="A11" s="88" t="str">
        <f>т1!A11</f>
        <v>Решение от утверждении инвестиционной программы отсутствует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</row>
    <row r="12" spans="1:16" x14ac:dyDescent="0.2">
      <c r="A12" s="85" t="s">
        <v>9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</row>
    <row r="13" spans="1:16" x14ac:dyDescent="0.2">
      <c r="A13" s="88" t="s">
        <v>10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6" x14ac:dyDescent="0.2">
      <c r="A14" s="86" t="s">
        <v>57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</row>
    <row r="15" spans="1:16" x14ac:dyDescent="0.2">
      <c r="A15" s="89" t="s">
        <v>12</v>
      </c>
      <c r="B15" s="89" t="s">
        <v>13</v>
      </c>
      <c r="C15" s="89" t="s">
        <v>14</v>
      </c>
      <c r="D15" s="89" t="s">
        <v>0</v>
      </c>
      <c r="E15" s="89" t="s">
        <v>0</v>
      </c>
      <c r="F15" s="89" t="s">
        <v>0</v>
      </c>
      <c r="G15" s="89" t="s">
        <v>0</v>
      </c>
      <c r="H15" s="89" t="s">
        <v>0</v>
      </c>
      <c r="I15" s="89" t="s">
        <v>0</v>
      </c>
      <c r="J15" s="89" t="s">
        <v>15</v>
      </c>
      <c r="K15" s="89" t="s">
        <v>0</v>
      </c>
      <c r="L15" s="89" t="s">
        <v>0</v>
      </c>
      <c r="M15" s="89" t="s">
        <v>0</v>
      </c>
      <c r="N15" s="89" t="s">
        <v>0</v>
      </c>
      <c r="O15" s="89" t="s">
        <v>0</v>
      </c>
      <c r="P15" s="89" t="s">
        <v>0</v>
      </c>
    </row>
    <row r="16" spans="1:16" ht="30" customHeight="1" x14ac:dyDescent="0.2">
      <c r="A16" s="89" t="s">
        <v>0</v>
      </c>
      <c r="B16" s="89" t="s">
        <v>0</v>
      </c>
      <c r="C16" s="9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D16" s="96" t="s">
        <v>0</v>
      </c>
      <c r="E16" s="96" t="s">
        <v>0</v>
      </c>
      <c r="F16" s="96" t="s">
        <v>0</v>
      </c>
      <c r="G16" s="96" t="s">
        <v>0</v>
      </c>
      <c r="H16" s="96" t="s">
        <v>0</v>
      </c>
      <c r="I16" s="96" t="s">
        <v>0</v>
      </c>
      <c r="J16" s="8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K16" s="89" t="s">
        <v>0</v>
      </c>
      <c r="L16" s="89" t="s">
        <v>0</v>
      </c>
      <c r="M16" s="89" t="s">
        <v>0</v>
      </c>
      <c r="N16" s="89" t="s">
        <v>0</v>
      </c>
      <c r="O16" s="89" t="s">
        <v>0</v>
      </c>
      <c r="P16" s="89" t="s">
        <v>0</v>
      </c>
    </row>
    <row r="17" spans="1:18" ht="30" customHeight="1" x14ac:dyDescent="0.2">
      <c r="A17" s="89" t="s">
        <v>0</v>
      </c>
      <c r="B17" s="89" t="s">
        <v>0</v>
      </c>
      <c r="C17" s="89" t="s">
        <v>16</v>
      </c>
      <c r="D17" s="89" t="s">
        <v>0</v>
      </c>
      <c r="E17" s="89" t="s">
        <v>0</v>
      </c>
      <c r="F17" s="89" t="s">
        <v>0</v>
      </c>
      <c r="G17" s="89" t="s">
        <v>17</v>
      </c>
      <c r="H17" s="89" t="s">
        <v>0</v>
      </c>
      <c r="I17" s="89" t="s">
        <v>0</v>
      </c>
      <c r="J17" s="89" t="s">
        <v>18</v>
      </c>
      <c r="K17" s="89" t="s">
        <v>0</v>
      </c>
      <c r="L17" s="89" t="s">
        <v>0</v>
      </c>
      <c r="M17" s="89" t="s">
        <v>0</v>
      </c>
      <c r="N17" s="89" t="s">
        <v>17</v>
      </c>
      <c r="O17" s="89" t="s">
        <v>0</v>
      </c>
      <c r="P17" s="89" t="s">
        <v>0</v>
      </c>
    </row>
    <row r="18" spans="1:18" ht="60" x14ac:dyDescent="0.2">
      <c r="A18" s="89" t="s">
        <v>0</v>
      </c>
      <c r="B18" s="89" t="s">
        <v>0</v>
      </c>
      <c r="C18" s="53" t="s">
        <v>19</v>
      </c>
      <c r="D18" s="53" t="s">
        <v>20</v>
      </c>
      <c r="E18" s="53" t="s">
        <v>21</v>
      </c>
      <c r="F18" s="53" t="s">
        <v>22</v>
      </c>
      <c r="G18" s="53" t="s">
        <v>23</v>
      </c>
      <c r="H18" s="53" t="s">
        <v>24</v>
      </c>
      <c r="I18" s="53" t="s">
        <v>25</v>
      </c>
      <c r="J18" s="53" t="s">
        <v>19</v>
      </c>
      <c r="K18" s="53" t="s">
        <v>20</v>
      </c>
      <c r="L18" s="53" t="s">
        <v>21</v>
      </c>
      <c r="M18" s="53" t="s">
        <v>22</v>
      </c>
      <c r="N18" s="53" t="s">
        <v>23</v>
      </c>
      <c r="O18" s="53" t="s">
        <v>24</v>
      </c>
      <c r="P18" s="53" t="s">
        <v>25</v>
      </c>
      <c r="Q18" s="53" t="s">
        <v>26</v>
      </c>
      <c r="R18" s="53" t="s">
        <v>27</v>
      </c>
    </row>
    <row r="19" spans="1:18" ht="15" x14ac:dyDescent="0.2">
      <c r="A19" s="53">
        <v>1</v>
      </c>
      <c r="B19" s="53">
        <v>2</v>
      </c>
      <c r="C19" s="53">
        <v>3</v>
      </c>
      <c r="D19" s="53">
        <v>4</v>
      </c>
      <c r="E19" s="53">
        <v>5</v>
      </c>
      <c r="F19" s="53">
        <v>6</v>
      </c>
      <c r="G19" s="53">
        <v>7</v>
      </c>
      <c r="H19" s="53">
        <v>8</v>
      </c>
      <c r="I19" s="53">
        <v>9</v>
      </c>
      <c r="J19" s="53">
        <v>10</v>
      </c>
      <c r="K19" s="53">
        <v>11</v>
      </c>
      <c r="L19" s="53">
        <v>12</v>
      </c>
      <c r="M19" s="53">
        <v>13</v>
      </c>
      <c r="N19" s="53">
        <v>14</v>
      </c>
      <c r="O19" s="53">
        <v>15</v>
      </c>
      <c r="P19" s="53">
        <v>16</v>
      </c>
    </row>
    <row r="20" spans="1:18" ht="30" x14ac:dyDescent="0.2">
      <c r="A20" s="12">
        <v>1</v>
      </c>
      <c r="B20" s="12" t="s">
        <v>182</v>
      </c>
      <c r="C20" s="12">
        <v>15</v>
      </c>
      <c r="D20" s="12" t="s">
        <v>183</v>
      </c>
      <c r="E20" s="13">
        <v>9</v>
      </c>
      <c r="F20" s="12" t="s">
        <v>184</v>
      </c>
      <c r="G20" s="12" t="s">
        <v>185</v>
      </c>
      <c r="H20" s="14">
        <v>1803</v>
      </c>
      <c r="I20" s="51">
        <f>H20*E20*Q20</f>
        <v>18011.97</v>
      </c>
      <c r="J20" s="12"/>
      <c r="K20" s="12"/>
      <c r="L20" s="13"/>
      <c r="M20" s="12"/>
      <c r="N20" s="12"/>
      <c r="O20" s="14"/>
      <c r="P20" s="51"/>
      <c r="Q20" s="29">
        <v>1.1100000000000001</v>
      </c>
    </row>
    <row r="21" spans="1:18" ht="60" x14ac:dyDescent="0.2">
      <c r="A21" s="40">
        <v>2</v>
      </c>
      <c r="B21" s="40" t="s">
        <v>170</v>
      </c>
      <c r="C21" s="40">
        <v>15</v>
      </c>
      <c r="D21" s="12" t="s">
        <v>164</v>
      </c>
      <c r="E21" s="40">
        <f>2.47*9</f>
        <v>22.23</v>
      </c>
      <c r="F21" s="40" t="s">
        <v>171</v>
      </c>
      <c r="G21" s="40" t="s">
        <v>174</v>
      </c>
      <c r="H21" s="40">
        <v>18</v>
      </c>
      <c r="I21" s="51">
        <f t="shared" ref="I21:I24" si="0">H21*E21*Q21</f>
        <v>604.21140000000003</v>
      </c>
      <c r="J21" s="40"/>
      <c r="K21" s="12"/>
      <c r="L21" s="40"/>
      <c r="M21" s="40"/>
      <c r="N21" s="40"/>
      <c r="O21" s="40"/>
      <c r="P21" s="51"/>
      <c r="Q21" s="29">
        <v>1.51</v>
      </c>
      <c r="R21" s="49" t="s">
        <v>176</v>
      </c>
    </row>
    <row r="22" spans="1:18" ht="45" x14ac:dyDescent="0.2">
      <c r="A22" s="40">
        <v>3</v>
      </c>
      <c r="B22" s="40" t="s">
        <v>172</v>
      </c>
      <c r="C22" s="40">
        <v>15</v>
      </c>
      <c r="D22" s="12" t="s">
        <v>173</v>
      </c>
      <c r="E22" s="40">
        <f>2.47*9</f>
        <v>22.23</v>
      </c>
      <c r="F22" s="40" t="s">
        <v>171</v>
      </c>
      <c r="G22" s="40" t="s">
        <v>175</v>
      </c>
      <c r="H22" s="40">
        <v>17</v>
      </c>
      <c r="I22" s="51">
        <f t="shared" si="0"/>
        <v>396.80550000000005</v>
      </c>
      <c r="J22" s="40"/>
      <c r="K22" s="12"/>
      <c r="L22" s="40"/>
      <c r="M22" s="40"/>
      <c r="N22" s="40"/>
      <c r="O22" s="40"/>
      <c r="P22" s="51"/>
      <c r="Q22" s="50">
        <v>1.05</v>
      </c>
      <c r="R22" s="49" t="s">
        <v>176</v>
      </c>
    </row>
    <row r="23" spans="1:18" ht="50.1" customHeight="1" x14ac:dyDescent="0.2">
      <c r="A23" s="12">
        <v>4</v>
      </c>
      <c r="B23" s="12" t="s">
        <v>165</v>
      </c>
      <c r="C23" s="12">
        <v>15</v>
      </c>
      <c r="D23" s="12" t="s">
        <v>166</v>
      </c>
      <c r="E23" s="13">
        <f>99/1000</f>
        <v>9.9000000000000005E-2</v>
      </c>
      <c r="F23" s="12" t="s">
        <v>156</v>
      </c>
      <c r="G23" s="12" t="s">
        <v>167</v>
      </c>
      <c r="H23" s="14">
        <v>341</v>
      </c>
      <c r="I23" s="51">
        <f t="shared" si="0"/>
        <v>35.446950000000001</v>
      </c>
      <c r="J23" s="12"/>
      <c r="K23" s="12"/>
      <c r="L23" s="13"/>
      <c r="M23" s="12"/>
      <c r="N23" s="12"/>
      <c r="O23" s="14"/>
      <c r="P23" s="51"/>
      <c r="Q23" s="29">
        <v>1.05</v>
      </c>
      <c r="R23" s="29" t="s">
        <v>0</v>
      </c>
    </row>
    <row r="24" spans="1:18" ht="55.5" customHeight="1" x14ac:dyDescent="0.2">
      <c r="A24" s="12">
        <v>5</v>
      </c>
      <c r="B24" s="12" t="s">
        <v>165</v>
      </c>
      <c r="C24" s="12">
        <v>15</v>
      </c>
      <c r="D24" s="12" t="s">
        <v>168</v>
      </c>
      <c r="E24" s="19">
        <f>32/1000</f>
        <v>3.2000000000000001E-2</v>
      </c>
      <c r="F24" s="12" t="s">
        <v>156</v>
      </c>
      <c r="G24" s="12" t="s">
        <v>169</v>
      </c>
      <c r="H24" s="14">
        <v>503</v>
      </c>
      <c r="I24" s="51">
        <f t="shared" si="0"/>
        <v>16.9008</v>
      </c>
      <c r="J24" s="12"/>
      <c r="K24" s="12"/>
      <c r="L24" s="19"/>
      <c r="M24" s="12"/>
      <c r="N24" s="12"/>
      <c r="O24" s="14"/>
      <c r="P24" s="51"/>
      <c r="Q24" s="29">
        <v>1.05</v>
      </c>
      <c r="R24" s="24"/>
    </row>
    <row r="25" spans="1:18" ht="50.1" customHeight="1" x14ac:dyDescent="0.2">
      <c r="A25" s="20">
        <v>6</v>
      </c>
      <c r="B25" s="20" t="s">
        <v>31</v>
      </c>
      <c r="C25" s="20" t="s">
        <v>0</v>
      </c>
      <c r="D25" s="20" t="s">
        <v>0</v>
      </c>
      <c r="E25" s="63" t="s">
        <v>0</v>
      </c>
      <c r="F25" s="20" t="s">
        <v>0</v>
      </c>
      <c r="G25" s="20" t="s">
        <v>0</v>
      </c>
      <c r="H25" s="51" t="s">
        <v>0</v>
      </c>
      <c r="I25" s="51">
        <f>SUM(I20:I24)</f>
        <v>19065.334650000001</v>
      </c>
      <c r="J25" s="20"/>
      <c r="K25" s="20"/>
      <c r="L25" s="63"/>
      <c r="M25" s="20"/>
      <c r="N25" s="20"/>
      <c r="O25" s="51"/>
      <c r="P25" s="51"/>
      <c r="Q25" s="64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81" t="s">
        <v>1</v>
      </c>
      <c r="P1" s="8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81" t="s">
        <v>2</v>
      </c>
      <c r="P2" s="8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81" t="s">
        <v>3</v>
      </c>
      <c r="P3" s="81" t="s">
        <v>0</v>
      </c>
    </row>
    <row r="4" spans="1:16" ht="45" customHeight="1" x14ac:dyDescent="0.2">
      <c r="A4" s="82" t="s">
        <v>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">
      <c r="A5" t="s">
        <v>0</v>
      </c>
    </row>
    <row r="6" spans="1:16" x14ac:dyDescent="0.2">
      <c r="A6" s="84" t="s">
        <v>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A7" s="85" t="s">
        <v>6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ht="14.25" customHeight="1" x14ac:dyDescent="0.2">
      <c r="A8" s="93" t="str">
        <f>т1!A8</f>
        <v>Год раскрытия информации: 2021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ht="36.75" customHeight="1" x14ac:dyDescent="0.2">
      <c r="A9" s="87" t="s">
        <v>7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 x14ac:dyDescent="0.2">
      <c r="A10" s="87" t="s">
        <v>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x14ac:dyDescent="0.2">
      <c r="A11" s="87" t="str">
        <f>т1!A11</f>
        <v>Решение от утверждении инвестиционной программы отсутствует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6" x14ac:dyDescent="0.2">
      <c r="A12" s="85" t="s">
        <v>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87" t="s">
        <v>10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x14ac:dyDescent="0.2">
      <c r="A14" s="84" t="s">
        <v>59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">
      <c r="A15" s="89" t="s">
        <v>12</v>
      </c>
      <c r="B15" s="89" t="s">
        <v>13</v>
      </c>
      <c r="C15" s="89" t="s">
        <v>14</v>
      </c>
      <c r="D15" s="89" t="s">
        <v>0</v>
      </c>
      <c r="E15" s="89" t="s">
        <v>0</v>
      </c>
      <c r="F15" s="89" t="s">
        <v>0</v>
      </c>
      <c r="G15" s="89" t="s">
        <v>0</v>
      </c>
      <c r="H15" s="89" t="s">
        <v>0</v>
      </c>
      <c r="I15" s="89" t="s">
        <v>0</v>
      </c>
      <c r="J15" s="89" t="s">
        <v>15</v>
      </c>
      <c r="K15" s="89" t="s">
        <v>0</v>
      </c>
      <c r="L15" s="89" t="s">
        <v>0</v>
      </c>
      <c r="M15" s="89" t="s">
        <v>0</v>
      </c>
      <c r="N15" s="89" t="s">
        <v>0</v>
      </c>
      <c r="O15" s="89" t="s">
        <v>0</v>
      </c>
      <c r="P15" s="89" t="s">
        <v>0</v>
      </c>
    </row>
    <row r="16" spans="1:16" ht="30" customHeight="1" x14ac:dyDescent="0.2">
      <c r="A16" s="89" t="s">
        <v>0</v>
      </c>
      <c r="B16" s="89" t="s">
        <v>0</v>
      </c>
      <c r="C16" s="9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D16" s="96" t="s">
        <v>0</v>
      </c>
      <c r="E16" s="96" t="s">
        <v>0</v>
      </c>
      <c r="F16" s="96" t="s">
        <v>0</v>
      </c>
      <c r="G16" s="96" t="s">
        <v>0</v>
      </c>
      <c r="H16" s="96" t="s">
        <v>0</v>
      </c>
      <c r="I16" s="96" t="s">
        <v>0</v>
      </c>
      <c r="J16" s="8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16.11.2020 № 393</v>
      </c>
      <c r="K16" s="89" t="s">
        <v>0</v>
      </c>
      <c r="L16" s="89" t="s">
        <v>0</v>
      </c>
      <c r="M16" s="89" t="s">
        <v>0</v>
      </c>
      <c r="N16" s="89" t="s">
        <v>0</v>
      </c>
      <c r="O16" s="89" t="s">
        <v>0</v>
      </c>
      <c r="P16" s="89" t="s">
        <v>0</v>
      </c>
    </row>
    <row r="17" spans="1:18" ht="30" customHeight="1" x14ac:dyDescent="0.2">
      <c r="A17" s="89" t="s">
        <v>0</v>
      </c>
      <c r="B17" s="89" t="s">
        <v>0</v>
      </c>
      <c r="C17" s="89" t="s">
        <v>16</v>
      </c>
      <c r="D17" s="89" t="s">
        <v>0</v>
      </c>
      <c r="E17" s="89" t="s">
        <v>0</v>
      </c>
      <c r="F17" s="89" t="s">
        <v>0</v>
      </c>
      <c r="G17" s="89" t="s">
        <v>17</v>
      </c>
      <c r="H17" s="89" t="s">
        <v>0</v>
      </c>
      <c r="I17" s="89" t="s">
        <v>0</v>
      </c>
      <c r="J17" s="89" t="s">
        <v>18</v>
      </c>
      <c r="K17" s="89" t="s">
        <v>0</v>
      </c>
      <c r="L17" s="89" t="s">
        <v>0</v>
      </c>
      <c r="M17" s="89" t="s">
        <v>0</v>
      </c>
      <c r="N17" s="89" t="s">
        <v>17</v>
      </c>
      <c r="O17" s="89" t="s">
        <v>0</v>
      </c>
      <c r="P17" s="89" t="s">
        <v>0</v>
      </c>
    </row>
    <row r="18" spans="1:18" ht="60" x14ac:dyDescent="0.2">
      <c r="A18" s="89" t="s">
        <v>0</v>
      </c>
      <c r="B18" s="89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31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C5" sqref="C5:E5"/>
    </sheetView>
  </sheetViews>
  <sheetFormatPr defaultRowHeight="14.25" x14ac:dyDescent="0.2"/>
  <cols>
    <col min="1" max="1" width="10" style="65" bestFit="1" customWidth="1"/>
    <col min="2" max="2" width="25" style="65" bestFit="1" customWidth="1"/>
    <col min="3" max="3" width="18.75" style="65" customWidth="1"/>
    <col min="4" max="4" width="4.25" style="65" customWidth="1"/>
    <col min="5" max="5" width="9.125" style="65" customWidth="1"/>
    <col min="6" max="6" width="29.375" style="65" customWidth="1"/>
    <col min="7" max="7" width="11.5" style="65" customWidth="1"/>
    <col min="8" max="8" width="10.75" style="65" hidden="1" customWidth="1"/>
    <col min="9" max="23" width="9" style="65" hidden="1" customWidth="1"/>
    <col min="24" max="25" width="9.875" style="65" bestFit="1" customWidth="1"/>
    <col min="26" max="16384" width="9" style="65"/>
  </cols>
  <sheetData>
    <row r="1" spans="1:25" x14ac:dyDescent="0.2">
      <c r="A1" s="65" t="s">
        <v>60</v>
      </c>
    </row>
    <row r="2" spans="1:25" ht="45" x14ac:dyDescent="0.2">
      <c r="A2" s="40" t="s">
        <v>12</v>
      </c>
      <c r="B2" s="40" t="s">
        <v>61</v>
      </c>
      <c r="C2" s="101" t="s">
        <v>14</v>
      </c>
      <c r="D2" s="102"/>
      <c r="E2" s="103"/>
      <c r="F2" s="67" t="s">
        <v>15</v>
      </c>
      <c r="G2" s="68"/>
    </row>
    <row r="3" spans="1:25" ht="135" x14ac:dyDescent="0.25">
      <c r="A3" s="40">
        <v>1</v>
      </c>
      <c r="B3" s="40" t="s">
        <v>62</v>
      </c>
      <c r="C3" s="98">
        <f>т2!I55+т5!I28+т4!I25</f>
        <v>360213.36741000006</v>
      </c>
      <c r="D3" s="99"/>
      <c r="E3" s="100"/>
      <c r="F3" s="69"/>
      <c r="G3" s="31"/>
      <c r="Y3" s="16"/>
    </row>
    <row r="4" spans="1:25" ht="15.75" x14ac:dyDescent="0.2">
      <c r="A4" s="40">
        <v>2</v>
      </c>
      <c r="B4" s="40" t="s">
        <v>63</v>
      </c>
      <c r="C4" s="98">
        <f>C3*20%</f>
        <v>72042.673482000013</v>
      </c>
      <c r="D4" s="99"/>
      <c r="E4" s="100"/>
      <c r="F4" s="69"/>
      <c r="G4" s="31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40">
        <v>3</v>
      </c>
      <c r="B5" s="40" t="s">
        <v>64</v>
      </c>
      <c r="C5" s="98">
        <f>C4+C3</f>
        <v>432256.04089200008</v>
      </c>
      <c r="D5" s="99"/>
      <c r="E5" s="100"/>
      <c r="F5" s="70"/>
      <c r="G5" s="71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9">
        <v>104.7</v>
      </c>
      <c r="S5" s="35">
        <v>104.7</v>
      </c>
      <c r="T5" s="35">
        <v>104.7</v>
      </c>
      <c r="U5" s="35">
        <v>104.7</v>
      </c>
      <c r="V5" s="35">
        <v>104.7</v>
      </c>
      <c r="W5" s="35">
        <v>104.7</v>
      </c>
    </row>
    <row r="6" spans="1:25" ht="60" x14ac:dyDescent="0.2">
      <c r="A6" s="40">
        <v>4</v>
      </c>
      <c r="B6" s="40" t="s">
        <v>65</v>
      </c>
      <c r="C6" s="98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500098.0658748133</v>
      </c>
      <c r="D6" s="99"/>
      <c r="E6" s="100"/>
      <c r="F6" s="70"/>
      <c r="G6" s="71"/>
    </row>
    <row r="7" spans="1:25" ht="75" x14ac:dyDescent="0.2">
      <c r="A7" s="40">
        <v>5</v>
      </c>
      <c r="B7" s="40" t="s">
        <v>66</v>
      </c>
      <c r="C7" s="104">
        <f>H9-C9</f>
        <v>8800.7238675999106</v>
      </c>
      <c r="D7" s="105"/>
      <c r="E7" s="106"/>
      <c r="F7" s="69"/>
      <c r="G7" s="31"/>
      <c r="H7" s="10">
        <f>C5/1000</f>
        <v>432.2560408920001</v>
      </c>
      <c r="I7" s="10">
        <f>C18</f>
        <v>500.0980658748133</v>
      </c>
      <c r="X7" s="10"/>
    </row>
    <row r="8" spans="1:25" ht="45" x14ac:dyDescent="0.2">
      <c r="A8" s="40">
        <v>6</v>
      </c>
      <c r="B8" s="40" t="s">
        <v>67</v>
      </c>
      <c r="C8" s="98">
        <f>C5-C7</f>
        <v>423455.31702440017</v>
      </c>
      <c r="D8" s="99"/>
      <c r="E8" s="100"/>
      <c r="F8" s="69"/>
      <c r="G8" s="31"/>
    </row>
    <row r="9" spans="1:25" ht="90" x14ac:dyDescent="0.25">
      <c r="A9" s="40">
        <v>7</v>
      </c>
      <c r="B9" s="40" t="s">
        <v>68</v>
      </c>
      <c r="C9" s="98">
        <f>SUM(C10:E15)</f>
        <v>469099.18587240006</v>
      </c>
      <c r="D9" s="99"/>
      <c r="E9" s="100"/>
      <c r="F9" s="72"/>
      <c r="G9" s="73"/>
      <c r="H9" s="74">
        <f>477.89990974*1000</f>
        <v>477899.90973999997</v>
      </c>
    </row>
    <row r="10" spans="1:25" ht="15" x14ac:dyDescent="0.2">
      <c r="A10" s="40">
        <v>7.1</v>
      </c>
      <c r="B10" s="40" t="s">
        <v>69</v>
      </c>
      <c r="C10" s="98">
        <v>3671.3990724</v>
      </c>
      <c r="D10" s="99"/>
      <c r="E10" s="100"/>
      <c r="F10" s="69"/>
      <c r="G10" s="31"/>
    </row>
    <row r="11" spans="1:25" ht="15" x14ac:dyDescent="0.2">
      <c r="A11" s="40">
        <v>7.2</v>
      </c>
      <c r="B11" s="40" t="s">
        <v>70</v>
      </c>
      <c r="C11" s="98">
        <v>0</v>
      </c>
      <c r="D11" s="99"/>
      <c r="E11" s="100"/>
      <c r="F11" s="75"/>
      <c r="G11" s="76"/>
    </row>
    <row r="12" spans="1:25" ht="15" x14ac:dyDescent="0.2">
      <c r="A12" s="40">
        <v>7.3</v>
      </c>
      <c r="B12" s="40" t="s">
        <v>71</v>
      </c>
      <c r="C12" s="98">
        <f>H13*1000</f>
        <v>452611.74963000003</v>
      </c>
      <c r="D12" s="99"/>
      <c r="E12" s="100"/>
      <c r="F12" s="75"/>
      <c r="G12" s="76"/>
    </row>
    <row r="13" spans="1:25" ht="15.75" x14ac:dyDescent="0.25">
      <c r="A13" s="40">
        <v>7.4</v>
      </c>
      <c r="B13" s="40" t="s">
        <v>124</v>
      </c>
      <c r="C13" s="98">
        <f>I13*1000</f>
        <v>12816.03717</v>
      </c>
      <c r="D13" s="99"/>
      <c r="E13" s="100"/>
      <c r="F13" s="69"/>
      <c r="G13" s="31"/>
      <c r="H13" s="66">
        <v>452.61174963000002</v>
      </c>
      <c r="I13" s="77">
        <v>12.81603717</v>
      </c>
      <c r="J13" s="77">
        <v>0</v>
      </c>
      <c r="K13" s="77">
        <v>0</v>
      </c>
    </row>
    <row r="14" spans="1:25" ht="15" x14ac:dyDescent="0.2">
      <c r="A14" s="40">
        <v>7.5</v>
      </c>
      <c r="B14" s="40" t="s">
        <v>125</v>
      </c>
      <c r="C14" s="98">
        <f>J13*1000</f>
        <v>0</v>
      </c>
      <c r="D14" s="99"/>
      <c r="E14" s="100"/>
      <c r="F14" s="69"/>
      <c r="G14" s="31"/>
    </row>
    <row r="15" spans="1:25" ht="15" x14ac:dyDescent="0.2">
      <c r="A15" s="40">
        <v>7.6</v>
      </c>
      <c r="B15" s="40" t="s">
        <v>126</v>
      </c>
      <c r="C15" s="98">
        <f>K13*1000</f>
        <v>0</v>
      </c>
      <c r="D15" s="99"/>
      <c r="E15" s="100"/>
      <c r="F15" s="69"/>
      <c r="G15" s="31"/>
    </row>
    <row r="16" spans="1:25" ht="15" x14ac:dyDescent="0.2">
      <c r="A16" s="40">
        <v>7.7</v>
      </c>
      <c r="B16" s="40" t="s">
        <v>187</v>
      </c>
      <c r="C16" s="98">
        <v>0</v>
      </c>
      <c r="D16" s="99"/>
      <c r="E16" s="100"/>
      <c r="F16" s="69"/>
      <c r="G16" s="31"/>
    </row>
    <row r="17" spans="1:26" ht="15" x14ac:dyDescent="0.2">
      <c r="A17" s="40">
        <v>7.8</v>
      </c>
      <c r="B17" s="40" t="s">
        <v>188</v>
      </c>
      <c r="C17" s="98">
        <v>0</v>
      </c>
      <c r="D17" s="99"/>
      <c r="E17" s="100"/>
      <c r="F17" s="69"/>
      <c r="G17" s="31"/>
    </row>
    <row r="18" spans="1:26" ht="75" x14ac:dyDescent="0.2">
      <c r="A18" s="40">
        <v>8</v>
      </c>
      <c r="B18" s="40" t="s">
        <v>72</v>
      </c>
      <c r="C18" s="98">
        <f>C6/1000</f>
        <v>500.0980658748133</v>
      </c>
      <c r="D18" s="99"/>
      <c r="E18" s="100"/>
      <c r="F18" s="69"/>
      <c r="G18" s="31"/>
    </row>
    <row r="19" spans="1:26" ht="105" x14ac:dyDescent="0.2">
      <c r="A19" s="40">
        <v>9</v>
      </c>
      <c r="B19" s="40" t="s">
        <v>73</v>
      </c>
      <c r="C19" s="98">
        <v>0</v>
      </c>
      <c r="D19" s="99"/>
      <c r="E19" s="100"/>
      <c r="F19" s="78"/>
      <c r="G19" s="23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79"/>
    </row>
    <row r="20" spans="1:26" ht="30" x14ac:dyDescent="0.2">
      <c r="A20" s="40">
        <v>10</v>
      </c>
      <c r="B20" s="40" t="s">
        <v>74</v>
      </c>
      <c r="C20" s="98">
        <f>(C19+C18)*1000</f>
        <v>500098.0658748133</v>
      </c>
      <c r="D20" s="99"/>
      <c r="E20" s="100"/>
      <c r="F20" s="69"/>
      <c r="G20" s="31"/>
      <c r="X20" s="10"/>
      <c r="Y20" s="54"/>
      <c r="Z20" s="80"/>
    </row>
    <row r="21" spans="1:26" x14ac:dyDescent="0.2">
      <c r="X21" s="10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т5</vt:lpstr>
      <vt:lpstr>т4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Басалаева Татьяна Павловна</cp:lastModifiedBy>
  <cp:revision>0</cp:revision>
  <cp:lastPrinted>2020-10-28T11:48:40Z</cp:lastPrinted>
  <dcterms:created xsi:type="dcterms:W3CDTF">2019-03-19T14:55:52Z</dcterms:created>
  <dcterms:modified xsi:type="dcterms:W3CDTF">2021-03-30T07:56:54Z</dcterms:modified>
</cp:coreProperties>
</file>