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54\"/>
    </mc:Choice>
  </mc:AlternateContent>
  <bookViews>
    <workbookView xWindow="0" yWindow="0" windowWidth="28800" windowHeight="112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7" i="8" l="1"/>
  <c r="L8" i="8"/>
  <c r="J16" i="6" l="1"/>
  <c r="C16" i="6"/>
  <c r="J16" i="5"/>
  <c r="C16" i="5"/>
  <c r="J16" i="4"/>
  <c r="C16" i="4"/>
  <c r="J16" i="3"/>
  <c r="C16" i="3"/>
  <c r="J16" i="2"/>
  <c r="C16" i="2"/>
  <c r="J16" i="1"/>
  <c r="I23" i="6" l="1"/>
  <c r="I22" i="6"/>
  <c r="I21" i="6"/>
  <c r="I20" i="6"/>
  <c r="I21" i="5"/>
  <c r="I22" i="5"/>
  <c r="I23" i="5"/>
  <c r="I24" i="5"/>
  <c r="I25" i="5"/>
  <c r="I26" i="5"/>
  <c r="I27" i="5"/>
  <c r="I28" i="5"/>
  <c r="I29" i="5"/>
  <c r="I20" i="5"/>
  <c r="E26" i="5"/>
  <c r="E24" i="5"/>
  <c r="E23" i="5"/>
  <c r="E22" i="5"/>
  <c r="E20" i="5"/>
  <c r="I21" i="4"/>
  <c r="I22" i="4"/>
  <c r="I23" i="4"/>
  <c r="I24" i="4"/>
  <c r="I25" i="4"/>
  <c r="I26" i="4"/>
  <c r="I27" i="4"/>
  <c r="I20" i="4"/>
  <c r="E23" i="4"/>
  <c r="E22" i="4"/>
  <c r="I20" i="3"/>
  <c r="I21" i="3"/>
  <c r="A8" i="6"/>
  <c r="A8" i="5"/>
  <c r="A8" i="4"/>
  <c r="A8" i="3"/>
  <c r="A8" i="2"/>
  <c r="A11" i="1"/>
  <c r="I30" i="5" l="1"/>
  <c r="I28" i="4"/>
  <c r="I21" i="2" l="1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20" i="2"/>
  <c r="C15" i="8"/>
  <c r="C14" i="8"/>
  <c r="C13" i="8"/>
  <c r="C12" i="8"/>
  <c r="C9" i="8" l="1"/>
  <c r="I42" i="2"/>
  <c r="C3" i="8" s="1"/>
  <c r="C4" i="8" s="1"/>
  <c r="C5" i="8" s="1"/>
  <c r="C8" i="8" s="1"/>
  <c r="C6" i="8" l="1"/>
  <c r="C18" i="8" s="1"/>
  <c r="I7" i="8" s="1"/>
  <c r="H7" i="8"/>
  <c r="C20" i="8" l="1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<sst xmlns="http://schemas.openxmlformats.org/spreadsheetml/2006/main" count="1027" uniqueCount="196">
  <si>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</si>
  <si>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</si>
  <si>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</si>
  <si>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</si>
  <si>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</si>
  <si>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</si>
  <si>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</si>
  <si>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</si>
  <si>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Идентификатор инвестиционного проекта: H_54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</si>
  <si>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</si>
  <si>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</si>
  <si>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</si>
  <si>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</si>
  <si>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</si>
  <si>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</si>
  <si>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</si>
  <si>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</si>
  <si>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</si>
  <si>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</si>
  <si>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</si>
  <si>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</si>
  <si>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</si>
  <si>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</si>
  <si>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</si>
  <si>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</si>
  <si>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</si>
  <si>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</si>
  <si>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</si>
  <si>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</si>
  <si>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</si>
  <si>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</si>
  <si>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ячейки выключателя НУ 110-750 кВ </t>
  </si>
  <si>
    <t>1 ячейка</t>
  </si>
  <si>
    <t>1 ед</t>
  </si>
  <si>
    <t xml:space="preserve">УНЦ подготовки и устройства территории ПС (ЗПС) </t>
  </si>
  <si>
    <t>Республика Карелия, Новгородская, Псковская,Калининградская, Мурманская, Вологодская, Ленинградская области</t>
  </si>
  <si>
    <t>1 м2</t>
  </si>
  <si>
    <t>Б1-05</t>
  </si>
  <si>
    <t xml:space="preserve">УНЦ ячейки выключателя КРУ 6-35 кВ </t>
  </si>
  <si>
    <t>06_15</t>
  </si>
  <si>
    <t xml:space="preserve">УНЦ ячейки трансформатора 35-500 кВ </t>
  </si>
  <si>
    <t>Т 110/HH, 16 МВА</t>
  </si>
  <si>
    <t xml:space="preserve">УНЦ ячейки трансформатора 6-35 кВ </t>
  </si>
  <si>
    <t>6(10,15)</t>
  </si>
  <si>
    <t xml:space="preserve">УНЦ ячейки реактора ДГР 6-35 кВ </t>
  </si>
  <si>
    <t>480 кВА</t>
  </si>
  <si>
    <t xml:space="preserve">УНЦ зданий ЗРУ, ЗПС, ОПУ, РЩ, РПБ </t>
  </si>
  <si>
    <t>110-750</t>
  </si>
  <si>
    <t>ОПУ, РЩ</t>
  </si>
  <si>
    <t>З4-03</t>
  </si>
  <si>
    <t>1 ед.</t>
  </si>
  <si>
    <t xml:space="preserve">1 ед. </t>
  </si>
  <si>
    <t xml:space="preserve">УНЦ ВОСП </t>
  </si>
  <si>
    <t xml:space="preserve">УНЦ систем ПА, УПАСК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</si>
  <si>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</si>
  <si>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</si>
  <si>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</si>
  <si>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</si>
  <si>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</si>
  <si>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</si>
  <si>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</si>
  <si>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</si>
  <si>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</si>
  <si>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</si>
  <si>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</si>
  <si>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</si>
  <si>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</si>
  <si>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</si>
  <si>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</si>
  <si>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</si>
  <si>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</si>
  <si>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</si>
  <si>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</si>
  <si>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2021г.</t>
  </si>
  <si>
    <t>2022г.</t>
  </si>
  <si>
    <t>2023г.</t>
  </si>
  <si>
    <t xml:space="preserve">УНЦ АСУТП ПС и ТМ </t>
  </si>
  <si>
    <t>А3-02</t>
  </si>
  <si>
    <t xml:space="preserve">УНЦ АСУТП присоединения </t>
  </si>
  <si>
    <t>06_20</t>
  </si>
  <si>
    <t>А4-01</t>
  </si>
  <si>
    <t>35 кВ и выше</t>
  </si>
  <si>
    <t>А4-02</t>
  </si>
  <si>
    <t>В1-01 - 1</t>
  </si>
  <si>
    <t>В3-01 - 1</t>
  </si>
  <si>
    <t>Р1-05-1</t>
  </si>
  <si>
    <t>УНЦ системы ВЧ связи 35-750 Кв</t>
  </si>
  <si>
    <t>35-750</t>
  </si>
  <si>
    <t>Устройства обработки и присоединения 110 кВ</t>
  </si>
  <si>
    <t>А6-02</t>
  </si>
  <si>
    <t>Шкаф локальной ПА (64 аналоговых входа, 160 дискретных входа)</t>
  </si>
  <si>
    <t>А8-02</t>
  </si>
  <si>
    <t>Наименование инвестиционного проекта: Реконструкция ПС 110/15 кВ О-39 Ладушкин с заменой двух трансформаторов мощностью 10 МВА на трансформаторы мощностью 16 МВА с приростом 12 МВА, реконструкция ОРУ 110 кВ с изменением схемы на 110-5Н, КРУ 15 кВ с заменой оборудования</t>
  </si>
  <si>
    <t>Т4-07 - 2</t>
  </si>
  <si>
    <t>Iном 2500 А, Iоткл 40кА</t>
  </si>
  <si>
    <t>Iном 1000 А, Iоткл 20кА</t>
  </si>
  <si>
    <t>сухой  Т 15/HH, 250 кВА</t>
  </si>
  <si>
    <t>Т5-12 - 4</t>
  </si>
  <si>
    <t>Iном 1250 А, Iоткл 25 кА</t>
  </si>
  <si>
    <t>В3-02 - 1</t>
  </si>
  <si>
    <t>УНЦ ШПС</t>
  </si>
  <si>
    <t>6-220</t>
  </si>
  <si>
    <t>Д3-02</t>
  </si>
  <si>
    <t>УНЦ ВОК в земле в трубе</t>
  </si>
  <si>
    <t>Максимально-допустимая растягиваящая нагрузка, 48 кН</t>
  </si>
  <si>
    <t>1 км</t>
  </si>
  <si>
    <t>Максимально-допустимая растягиваящая нагрузка, 32 кН</t>
  </si>
  <si>
    <t>Максимально-допустимая растягиваящая нагрузка, 16 кН</t>
  </si>
  <si>
    <t xml:space="preserve">Выполнения специального перехода кабельной линии методом ГНБ </t>
  </si>
  <si>
    <t>Н1-06</t>
  </si>
  <si>
    <t>Устройство траншеи КЛ  и востановление благоустройства по трассе</t>
  </si>
  <si>
    <t>1 цепь, без учета востановления газонов</t>
  </si>
  <si>
    <t>Б2-02</t>
  </si>
  <si>
    <t xml:space="preserve">Затраты на проектно-изыскательские работы по КЛ </t>
  </si>
  <si>
    <t>0,4-20</t>
  </si>
  <si>
    <t>П5-01</t>
  </si>
  <si>
    <t>Э2-04</t>
  </si>
  <si>
    <t>Площадь подготовки и устройства территории под элементы ПС (ЗПС) (м2)</t>
  </si>
  <si>
    <t>Ячейка выключателя НУ ПС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</si>
  <si>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</si>
  <si>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</si>
  <si>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</si>
  <si>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</si>
  <si>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</si>
  <si>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</si>
  <si>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</si>
  <si>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 xml:space="preserve">ВЛ 0,4-220 кВ на строительно-монтажные работы без опор и провода </t>
  </si>
  <si>
    <t>1 тн опор</t>
  </si>
  <si>
    <t>Опоры ВЛ 0,4-220 кВ</t>
  </si>
  <si>
    <t>УНЦ провода СИП ВЛ 0,4-35 кВ</t>
  </si>
  <si>
    <t>СИП 3</t>
  </si>
  <si>
    <t>Л7-05</t>
  </si>
  <si>
    <t xml:space="preserve">УНЦ переходных пунктов  КЛ-ВЛ  </t>
  </si>
  <si>
    <t>1ВЛ</t>
  </si>
  <si>
    <t xml:space="preserve">УНЦ переходных пунктов ВЛ-КЛ </t>
  </si>
  <si>
    <t>Открытый с разъеденителем</t>
  </si>
  <si>
    <t>1 ВЛ</t>
  </si>
  <si>
    <t>Ж1-01-3</t>
  </si>
  <si>
    <t>Ж1-01 - 1</t>
  </si>
  <si>
    <t xml:space="preserve">УНЦ КТП  мачтового типа (шкафного, столбового) 6-20 кВ </t>
  </si>
  <si>
    <t>1 т-р 63 кВА</t>
  </si>
  <si>
    <t>9 потребителей</t>
  </si>
  <si>
    <t xml:space="preserve">УНЦ ИВКЭ </t>
  </si>
  <si>
    <t>А2-02</t>
  </si>
  <si>
    <t>одноцепная, все типы опор за исключением многогранных</t>
  </si>
  <si>
    <t>все типы опор за исключением многогранных</t>
  </si>
  <si>
    <t xml:space="preserve">УНЦ РЗА </t>
  </si>
  <si>
    <t>РЗА линии (основная и резервные защиты) с работой по каналу ВОЛС</t>
  </si>
  <si>
    <t>И11-19</t>
  </si>
  <si>
    <t>УНЦ РЗА и прочие шкафы</t>
  </si>
  <si>
    <t>Регистратор аварийных событий (РАС)</t>
  </si>
  <si>
    <t>И12-01</t>
  </si>
  <si>
    <t>на смежных ПС Центральная, Мамоново</t>
  </si>
  <si>
    <t>Л2-04</t>
  </si>
  <si>
    <t>Л4-03</t>
  </si>
  <si>
    <t>ОПУ совмещенное с ЗРУ, 22 присоединения</t>
  </si>
  <si>
    <t xml:space="preserve">УНЦ КЛ 6-500 кВ (с алюминиевой жилой) </t>
  </si>
  <si>
    <t xml:space="preserve">1 км </t>
  </si>
  <si>
    <t>УНЦ кабельного сооружения с трубами</t>
  </si>
  <si>
    <t>УНЦ постоянной части ПС</t>
  </si>
  <si>
    <t>З1-02</t>
  </si>
  <si>
    <t xml:space="preserve">Затраты на проектно-изыскательские работы для ПС (ЗПС) </t>
  </si>
  <si>
    <t>110(150)</t>
  </si>
  <si>
    <t>110(150) кВ/РУНН</t>
  </si>
  <si>
    <t>П1-02</t>
  </si>
  <si>
    <t>Диаметр трубы 90-110 мм</t>
  </si>
  <si>
    <t>Н4-01</t>
  </si>
  <si>
    <t>за пределами ПС</t>
  </si>
  <si>
    <t>ИВКЭ для ПС</t>
  </si>
  <si>
    <t>Мультиплексор СЦИ транспортного уровня , 80</t>
  </si>
  <si>
    <t>А7-01</t>
  </si>
  <si>
    <t>выходят из ЗРУ до первой опоры</t>
  </si>
  <si>
    <t>120 мм2, алюминий</t>
  </si>
  <si>
    <t>2 параллельных прокола оп 40 м, в которых заложено 8 труб  D=160</t>
  </si>
  <si>
    <t>К1-05-2</t>
  </si>
  <si>
    <t xml:space="preserve"> один но выполняет функции двух - транспортного уровня и доступа</t>
  </si>
  <si>
    <t>О4-06-2</t>
  </si>
  <si>
    <t>О3-06-2</t>
  </si>
  <si>
    <t>О3-04-2</t>
  </si>
  <si>
    <t>УНЦ ВОК</t>
  </si>
  <si>
    <t xml:space="preserve">УНЦ ВОК </t>
  </si>
  <si>
    <t>О3-02-2</t>
  </si>
  <si>
    <t>Л2-01</t>
  </si>
  <si>
    <t>Л4-01</t>
  </si>
  <si>
    <t>СИП -4</t>
  </si>
  <si>
    <t>Л7-37</t>
  </si>
  <si>
    <t>Открытый без разъединителей</t>
  </si>
  <si>
    <t>опоры СВ110-5 2 шт. рассчитаны на 110 кВ</t>
  </si>
  <si>
    <t xml:space="preserve">УНЦ на устройство траншеи ВОК и восстановление благоустройства по трассе </t>
  </si>
  <si>
    <t>Устройство траншеи при прокладке до двух кабелей ВОК без учета восстановления газонов</t>
  </si>
  <si>
    <t>1 км по трассе</t>
  </si>
  <si>
    <t>Б3-01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</si>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</sst>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0"/>
    <numFmt numFmtId="167" formatCode="_-* #,##0.00_р_._-;\-* #,##0.00_р_._-;_-* &quot;-&quot;??_р_._-;_-@_-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9"/>
      <name val="Arial"/>
      <family val="1"/>
    </font>
    <font>
      <sz val="8"/>
      <name val="Arial"/>
      <family val="1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0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center" vertical="center"/>
    </xf>
    <xf numFmtId="4" fontId="15" fillId="0" borderId="0" xfId="0" applyNumberFormat="1" applyFont="1" applyFill="1" applyBorder="1"/>
    <xf numFmtId="0" fontId="0" fillId="0" borderId="0" xfId="0" applyBorder="1"/>
    <xf numFmtId="2" fontId="1" fillId="0" borderId="0" xfId="1" applyNumberFormat="1" applyFont="1" applyBorder="1" applyAlignment="1">
      <alignment horizontal="center" vertical="center"/>
    </xf>
    <xf numFmtId="0" fontId="2" fillId="0" borderId="0" xfId="0" applyFont="1" applyBorder="1"/>
    <xf numFmtId="4" fontId="12" fillId="3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1" fontId="1" fillId="3" borderId="5" xfId="1" applyNumberFormat="1" applyFont="1" applyFill="1" applyBorder="1" applyAlignment="1">
      <alignment horizontal="center" vertical="center" wrapText="1"/>
    </xf>
    <xf numFmtId="2" fontId="1" fillId="3" borderId="5" xfId="1" applyNumberFormat="1" applyFont="1" applyFill="1" applyBorder="1" applyAlignment="1">
      <alignment horizontal="center" vertical="center"/>
    </xf>
    <xf numFmtId="164" fontId="1" fillId="3" borderId="5" xfId="1" applyNumberFormat="1" applyFont="1" applyFill="1" applyBorder="1" applyAlignment="1">
      <alignment horizontal="right" vertical="center"/>
    </xf>
    <xf numFmtId="1" fontId="16" fillId="0" borderId="0" xfId="1" applyNumberFormat="1" applyFont="1" applyBorder="1" applyAlignment="1">
      <alignment horizontal="center" vertical="center" wrapText="1"/>
    </xf>
    <xf numFmtId="2" fontId="1" fillId="0" borderId="0" xfId="1" applyNumberFormat="1" applyFont="1" applyBorder="1" applyAlignment="1">
      <alignment horizontal="left" vertical="center"/>
    </xf>
    <xf numFmtId="2" fontId="1" fillId="3" borderId="3" xfId="1" applyNumberFormat="1" applyFont="1" applyFill="1" applyBorder="1" applyAlignment="1">
      <alignment horizontal="center" vertical="center"/>
    </xf>
    <xf numFmtId="2" fontId="1" fillId="3" borderId="10" xfId="1" applyNumberFormat="1" applyFont="1" applyFill="1" applyBorder="1" applyAlignment="1">
      <alignment horizontal="center" vertical="center"/>
    </xf>
    <xf numFmtId="2" fontId="1" fillId="3" borderId="0" xfId="1" applyNumberFormat="1" applyFont="1" applyFill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164" fontId="1" fillId="3" borderId="4" xfId="1" applyNumberFormat="1" applyFont="1" applyFill="1" applyBorder="1" applyAlignment="1">
      <alignment horizontal="right" vertical="center"/>
    </xf>
    <xf numFmtId="0" fontId="2" fillId="3" borderId="0" xfId="0" applyFont="1" applyFill="1"/>
    <xf numFmtId="0" fontId="2" fillId="3" borderId="0" xfId="0" applyFont="1" applyFill="1" applyBorder="1"/>
    <xf numFmtId="164" fontId="1" fillId="0" borderId="0" xfId="1" applyNumberFormat="1" applyFont="1" applyBorder="1" applyAlignment="1">
      <alignment horizontal="right" vertical="center"/>
    </xf>
    <xf numFmtId="165" fontId="11" fillId="3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Fill="1" applyBorder="1" applyAlignment="1">
      <alignment horizontal="center" vertical="center" wrapText="1"/>
    </xf>
    <xf numFmtId="2" fontId="1" fillId="0" borderId="12" xfId="1" applyNumberFormat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 wrapText="1"/>
    </xf>
    <xf numFmtId="0" fontId="0" fillId="0" borderId="0" xfId="0" applyFill="1" applyBorder="1"/>
    <xf numFmtId="0" fontId="2" fillId="0" borderId="0" xfId="0" applyFont="1"/>
    <xf numFmtId="0" fontId="1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/>
    <xf numFmtId="0" fontId="2" fillId="0" borderId="0" xfId="1" applyFont="1" applyAlignment="1">
      <alignment horizontal="right" vertical="center" wrapText="1"/>
    </xf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0" applyFont="1"/>
    <xf numFmtId="1" fontId="5" fillId="0" borderId="0" xfId="1" applyNumberFormat="1" applyFont="1" applyBorder="1" applyAlignment="1">
      <alignment horizontal="center" vertical="center" wrapText="1"/>
    </xf>
    <xf numFmtId="2" fontId="1" fillId="0" borderId="5" xfId="1" applyNumberFormat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>
      <alignment horizontal="right" vertical="center"/>
    </xf>
    <xf numFmtId="0" fontId="2" fillId="0" borderId="0" xfId="0" applyFont="1" applyFill="1"/>
    <xf numFmtId="1" fontId="17" fillId="3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9" xfId="0" applyFont="1" applyBorder="1"/>
    <xf numFmtId="0" fontId="2" fillId="0" borderId="9" xfId="0" applyFont="1" applyFill="1" applyBorder="1"/>
    <xf numFmtId="166" fontId="1" fillId="0" borderId="5" xfId="1" applyNumberFormat="1" applyFont="1" applyBorder="1" applyAlignment="1">
      <alignment horizontal="center" vertical="center"/>
    </xf>
    <xf numFmtId="0" fontId="0" fillId="3" borderId="0" xfId="0" applyFill="1"/>
    <xf numFmtId="1" fontId="5" fillId="0" borderId="9" xfId="1" applyNumberFormat="1" applyFont="1" applyBorder="1" applyAlignment="1">
      <alignment horizontal="center" vertical="center" wrapText="1"/>
    </xf>
    <xf numFmtId="0" fontId="0" fillId="3" borderId="9" xfId="0" applyFill="1" applyBorder="1"/>
    <xf numFmtId="164" fontId="1" fillId="3" borderId="5" xfId="1" applyNumberFormat="1" applyFont="1" applyFill="1" applyBorder="1" applyAlignment="1">
      <alignment horizontal="center" vertical="center"/>
    </xf>
    <xf numFmtId="164" fontId="1" fillId="3" borderId="11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1" fillId="0" borderId="1" xfId="1" applyFont="1" applyBorder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1" fillId="0" borderId="14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7" fontId="18" fillId="0" borderId="8" xfId="0" applyNumberFormat="1" applyFont="1" applyFill="1" applyBorder="1"/>
    <xf numFmtId="167" fontId="18" fillId="0" borderId="9" xfId="0" applyNumberFormat="1" applyFont="1" applyFill="1" applyBorder="1"/>
    <xf numFmtId="0" fontId="0" fillId="3" borderId="0" xfId="0" applyFill="1" applyBorder="1"/>
    <xf numFmtId="0" fontId="0" fillId="3" borderId="0" xfId="0" applyFont="1" applyFill="1"/>
    <xf numFmtId="4" fontId="19" fillId="0" borderId="0" xfId="0" applyNumberFormat="1" applyFont="1"/>
    <xf numFmtId="0" fontId="19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2" fillId="0" borderId="0" xfId="0" applyFont="1"/>
    <xf numFmtId="4" fontId="10" fillId="4" borderId="6" xfId="0" applyNumberFormat="1" applyFont="1" applyFill="1" applyBorder="1" applyAlignment="1">
      <alignment horizontal="righ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0" fillId="4" borderId="13" xfId="0" applyNumberFormat="1" applyFont="1" applyFill="1" applyBorder="1" applyAlignment="1">
      <alignment horizontal="right" vertical="center"/>
    </xf>
  </cellXfs>
  <cellStyles count="3">
    <cellStyle name="Normal" xfId="1"/>
    <cellStyle name="Обычный" xfId="0" builtinId="0"/>
    <cellStyle name="Обычный 1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Normal="10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87" t="s">
        <v>1</v>
      </c>
      <c r="P1" s="8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87" t="s">
        <v>2</v>
      </c>
      <c r="P2" s="8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87" t="s">
        <v>3</v>
      </c>
      <c r="P3" s="87" t="s">
        <v>0</v>
      </c>
    </row>
    <row r="4" spans="1:16" ht="45" customHeight="1" x14ac:dyDescent="0.2">
      <c r="A4" s="88" t="s">
        <v>4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</row>
    <row r="5" spans="1:16" x14ac:dyDescent="0.2">
      <c r="A5" t="s">
        <v>0</v>
      </c>
    </row>
    <row r="6" spans="1:16" x14ac:dyDescent="0.2">
      <c r="A6" s="90" t="s">
        <v>5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x14ac:dyDescent="0.2">
      <c r="A7" s="91" t="s">
        <v>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1:16" x14ac:dyDescent="0.2">
      <c r="A8" s="92" t="s">
        <v>194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</row>
    <row r="9" spans="1:16" ht="45" customHeight="1" x14ac:dyDescent="0.2">
      <c r="A9" s="93" t="s">
        <v>7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</row>
    <row r="10" spans="1:16" x14ac:dyDescent="0.2">
      <c r="A10" s="93" t="s">
        <v>8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</row>
    <row r="11" spans="1:16" s="71" customFormat="1" ht="14.25" customHeight="1" x14ac:dyDescent="0.2">
      <c r="A11" s="94" t="str">
        <f>[1]т1!A11</f>
        <v>Решение от утверждении инвестиционной программы отсутствует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</row>
    <row r="12" spans="1:16" x14ac:dyDescent="0.2">
      <c r="A12" s="91" t="s">
        <v>9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</row>
    <row r="13" spans="1:16" x14ac:dyDescent="0.2">
      <c r="A13" s="93" t="s">
        <v>10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</row>
    <row r="14" spans="1:16" x14ac:dyDescent="0.2">
      <c r="A14" s="90" t="s">
        <v>11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</row>
    <row r="15" spans="1:16" x14ac:dyDescent="0.2">
      <c r="A15" s="95" t="s">
        <v>12</v>
      </c>
      <c r="B15" s="95" t="s">
        <v>13</v>
      </c>
      <c r="C15" s="95" t="s">
        <v>14</v>
      </c>
      <c r="D15" s="95" t="s">
        <v>0</v>
      </c>
      <c r="E15" s="95" t="s">
        <v>0</v>
      </c>
      <c r="F15" s="95" t="s">
        <v>0</v>
      </c>
      <c r="G15" s="95" t="s">
        <v>0</v>
      </c>
      <c r="H15" s="95" t="s">
        <v>0</v>
      </c>
      <c r="I15" s="95" t="s">
        <v>0</v>
      </c>
      <c r="J15" s="95" t="s">
        <v>15</v>
      </c>
      <c r="K15" s="95" t="s">
        <v>0</v>
      </c>
      <c r="L15" s="95" t="s">
        <v>0</v>
      </c>
      <c r="M15" s="95" t="s">
        <v>0</v>
      </c>
      <c r="N15" s="95" t="s">
        <v>0</v>
      </c>
      <c r="O15" s="95" t="s">
        <v>0</v>
      </c>
      <c r="P15" s="95" t="s">
        <v>0</v>
      </c>
    </row>
    <row r="16" spans="1:16" ht="30" customHeight="1" x14ac:dyDescent="0.2">
      <c r="A16" s="95" t="s">
        <v>0</v>
      </c>
      <c r="B16" s="95" t="s">
        <v>0</v>
      </c>
      <c r="C16" s="95" t="s">
        <v>195</v>
      </c>
      <c r="D16" s="95" t="s">
        <v>0</v>
      </c>
      <c r="E16" s="95" t="s">
        <v>0</v>
      </c>
      <c r="F16" s="95" t="s">
        <v>0</v>
      </c>
      <c r="G16" s="95" t="s">
        <v>0</v>
      </c>
      <c r="H16" s="95" t="s">
        <v>0</v>
      </c>
      <c r="I16" s="95" t="s">
        <v>0</v>
      </c>
      <c r="J16" s="95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486</v>
      </c>
      <c r="K16" s="95" t="s">
        <v>0</v>
      </c>
      <c r="L16" s="95" t="s">
        <v>0</v>
      </c>
      <c r="M16" s="95" t="s">
        <v>0</v>
      </c>
      <c r="N16" s="95" t="s">
        <v>0</v>
      </c>
      <c r="O16" s="95" t="s">
        <v>0</v>
      </c>
      <c r="P16" s="95" t="s">
        <v>0</v>
      </c>
    </row>
    <row r="17" spans="1:18" ht="30" customHeight="1" x14ac:dyDescent="0.2">
      <c r="A17" s="95" t="s">
        <v>0</v>
      </c>
      <c r="B17" s="95" t="s">
        <v>0</v>
      </c>
      <c r="C17" s="95" t="s">
        <v>16</v>
      </c>
      <c r="D17" s="95" t="s">
        <v>0</v>
      </c>
      <c r="E17" s="95" t="s">
        <v>0</v>
      </c>
      <c r="F17" s="95" t="s">
        <v>0</v>
      </c>
      <c r="G17" s="95" t="s">
        <v>17</v>
      </c>
      <c r="H17" s="95" t="s">
        <v>0</v>
      </c>
      <c r="I17" s="95" t="s">
        <v>0</v>
      </c>
      <c r="J17" s="95" t="s">
        <v>18</v>
      </c>
      <c r="K17" s="95" t="s">
        <v>0</v>
      </c>
      <c r="L17" s="95" t="s">
        <v>0</v>
      </c>
      <c r="M17" s="95" t="s">
        <v>0</v>
      </c>
      <c r="N17" s="95" t="s">
        <v>17</v>
      </c>
      <c r="O17" s="95" t="s">
        <v>0</v>
      </c>
      <c r="P17" s="95" t="s">
        <v>0</v>
      </c>
    </row>
    <row r="18" spans="1:18" ht="60" x14ac:dyDescent="0.2">
      <c r="A18" s="95" t="s">
        <v>0</v>
      </c>
      <c r="B18" s="9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2"/>
  <sheetViews>
    <sheetView showOutlineSymbols="0" showWhiteSpace="0" zoomScale="60" zoomScaleNormal="60" workbookViewId="0">
      <selection activeCell="C16" sqref="C16:P16"/>
    </sheetView>
  </sheetViews>
  <sheetFormatPr defaultRowHeight="14.25" x14ac:dyDescent="0.2"/>
  <cols>
    <col min="1" max="1" width="8" style="70" bestFit="1" customWidth="1"/>
    <col min="2" max="2" width="25" style="70" bestFit="1" customWidth="1"/>
    <col min="3" max="3" width="13" style="70" customWidth="1"/>
    <col min="4" max="4" width="23" style="70" customWidth="1"/>
    <col min="5" max="5" width="13" style="70" customWidth="1"/>
    <col min="6" max="6" width="10" style="70" customWidth="1"/>
    <col min="7" max="7" width="13" style="70" customWidth="1"/>
    <col min="8" max="8" width="16" style="70" customWidth="1"/>
    <col min="9" max="9" width="14" style="70" customWidth="1"/>
    <col min="10" max="10" width="13" style="70" bestFit="1" customWidth="1"/>
    <col min="11" max="11" width="22" style="70" bestFit="1" customWidth="1"/>
    <col min="12" max="12" width="13" style="70" bestFit="1" customWidth="1"/>
    <col min="13" max="13" width="10" style="70" bestFit="1" customWidth="1"/>
    <col min="14" max="14" width="13" style="70" bestFit="1" customWidth="1"/>
    <col min="15" max="15" width="16" style="70" bestFit="1" customWidth="1"/>
    <col min="16" max="16" width="14" style="70" bestFit="1" customWidth="1"/>
    <col min="17" max="17" width="8.375" style="70" bestFit="1" customWidth="1"/>
    <col min="18" max="18" width="15.625" style="70" bestFit="1" customWidth="1"/>
    <col min="19" max="19" width="9.5" style="70" bestFit="1" customWidth="1"/>
    <col min="20" max="16384" width="9" style="70"/>
  </cols>
  <sheetData>
    <row r="1" spans="1:16" x14ac:dyDescent="0.2">
      <c r="A1" s="68" t="s">
        <v>0</v>
      </c>
      <c r="B1" s="68" t="s">
        <v>0</v>
      </c>
      <c r="C1" s="68" t="s">
        <v>0</v>
      </c>
      <c r="D1" s="68" t="s">
        <v>0</v>
      </c>
      <c r="E1" s="68" t="s">
        <v>0</v>
      </c>
      <c r="F1" s="68" t="s">
        <v>0</v>
      </c>
      <c r="G1" s="68" t="s">
        <v>0</v>
      </c>
      <c r="H1" s="68" t="s">
        <v>0</v>
      </c>
      <c r="I1" s="68" t="s">
        <v>0</v>
      </c>
      <c r="J1" s="68" t="s">
        <v>0</v>
      </c>
      <c r="K1" s="68" t="s">
        <v>0</v>
      </c>
      <c r="L1" s="68" t="s">
        <v>0</v>
      </c>
      <c r="M1" s="68" t="s">
        <v>0</v>
      </c>
      <c r="N1" s="68" t="s">
        <v>0</v>
      </c>
      <c r="O1" s="87" t="s">
        <v>1</v>
      </c>
      <c r="P1" s="87" t="s">
        <v>0</v>
      </c>
    </row>
    <row r="2" spans="1:16" x14ac:dyDescent="0.2">
      <c r="A2" s="68" t="s">
        <v>0</v>
      </c>
      <c r="B2" s="68" t="s">
        <v>0</v>
      </c>
      <c r="C2" s="68" t="s">
        <v>0</v>
      </c>
      <c r="D2" s="68" t="s">
        <v>0</v>
      </c>
      <c r="E2" s="68" t="s">
        <v>0</v>
      </c>
      <c r="F2" s="68" t="s">
        <v>0</v>
      </c>
      <c r="G2" s="68" t="s">
        <v>0</v>
      </c>
      <c r="H2" s="68" t="s">
        <v>0</v>
      </c>
      <c r="I2" s="68" t="s">
        <v>0</v>
      </c>
      <c r="J2" s="68" t="s">
        <v>0</v>
      </c>
      <c r="K2" s="68" t="s">
        <v>0</v>
      </c>
      <c r="L2" s="68" t="s">
        <v>0</v>
      </c>
      <c r="M2" s="68" t="s">
        <v>0</v>
      </c>
      <c r="N2" s="68" t="s">
        <v>0</v>
      </c>
      <c r="O2" s="87" t="s">
        <v>2</v>
      </c>
      <c r="P2" s="87" t="s">
        <v>0</v>
      </c>
    </row>
    <row r="3" spans="1:16" x14ac:dyDescent="0.2">
      <c r="A3" s="68" t="s">
        <v>0</v>
      </c>
      <c r="B3" s="68" t="s">
        <v>0</v>
      </c>
      <c r="C3" s="68" t="s">
        <v>0</v>
      </c>
      <c r="D3" s="68" t="s">
        <v>0</v>
      </c>
      <c r="E3" s="68" t="s">
        <v>0</v>
      </c>
      <c r="F3" s="68" t="s">
        <v>0</v>
      </c>
      <c r="G3" s="68" t="s">
        <v>0</v>
      </c>
      <c r="H3" s="68" t="s">
        <v>0</v>
      </c>
      <c r="I3" s="68" t="s">
        <v>0</v>
      </c>
      <c r="J3" s="68" t="s">
        <v>0</v>
      </c>
      <c r="K3" s="68" t="s">
        <v>0</v>
      </c>
      <c r="L3" s="68" t="s">
        <v>0</v>
      </c>
      <c r="M3" s="68" t="s">
        <v>0</v>
      </c>
      <c r="N3" s="68" t="s">
        <v>0</v>
      </c>
      <c r="O3" s="87" t="s">
        <v>3</v>
      </c>
      <c r="P3" s="87" t="s">
        <v>0</v>
      </c>
    </row>
    <row r="4" spans="1:16" ht="45" customHeight="1" x14ac:dyDescent="0.2">
      <c r="A4" s="88" t="s">
        <v>4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</row>
    <row r="5" spans="1:16" x14ac:dyDescent="0.2">
      <c r="A5" s="70" t="s">
        <v>0</v>
      </c>
    </row>
    <row r="6" spans="1:16" x14ac:dyDescent="0.2">
      <c r="A6" s="92" t="s">
        <v>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</row>
    <row r="7" spans="1:16" x14ac:dyDescent="0.2">
      <c r="A7" s="91" t="s">
        <v>6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</row>
    <row r="8" spans="1:16" x14ac:dyDescent="0.2">
      <c r="A8" s="92" t="str">
        <f>т1!A8</f>
        <v>Год раскрытия информации: 2021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45" customHeight="1" x14ac:dyDescent="0.2">
      <c r="A9" s="94" t="s">
        <v>92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</row>
    <row r="10" spans="1:16" x14ac:dyDescent="0.2">
      <c r="A10" s="94" t="s">
        <v>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16" x14ac:dyDescent="0.2">
      <c r="A11" s="94" t="str">
        <f>т1!A11</f>
        <v>Решение от утверждении инвестиционной программы отсутствует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</row>
    <row r="12" spans="1:16" x14ac:dyDescent="0.2">
      <c r="A12" s="91" t="s">
        <v>9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</row>
    <row r="13" spans="1:16" x14ac:dyDescent="0.2">
      <c r="A13" s="94" t="s">
        <v>10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</row>
    <row r="14" spans="1:16" x14ac:dyDescent="0.2">
      <c r="A14" s="92" t="s">
        <v>30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</row>
    <row r="15" spans="1:16" x14ac:dyDescent="0.2">
      <c r="A15" s="95" t="s">
        <v>12</v>
      </c>
      <c r="B15" s="95" t="s">
        <v>13</v>
      </c>
      <c r="C15" s="95" t="s">
        <v>14</v>
      </c>
      <c r="D15" s="95" t="s">
        <v>0</v>
      </c>
      <c r="E15" s="95" t="s">
        <v>0</v>
      </c>
      <c r="F15" s="95" t="s">
        <v>0</v>
      </c>
      <c r="G15" s="95" t="s">
        <v>0</v>
      </c>
      <c r="H15" s="95" t="s">
        <v>0</v>
      </c>
      <c r="I15" s="95" t="s">
        <v>0</v>
      </c>
      <c r="J15" s="95" t="s">
        <v>15</v>
      </c>
      <c r="K15" s="95" t="s">
        <v>0</v>
      </c>
      <c r="L15" s="95" t="s">
        <v>0</v>
      </c>
      <c r="M15" s="95" t="s">
        <v>0</v>
      </c>
      <c r="N15" s="95" t="s">
        <v>0</v>
      </c>
      <c r="O15" s="95" t="s">
        <v>0</v>
      </c>
      <c r="P15" s="95" t="s">
        <v>0</v>
      </c>
    </row>
    <row r="16" spans="1:16" ht="30" customHeight="1" x14ac:dyDescent="0.2">
      <c r="A16" s="95" t="s">
        <v>0</v>
      </c>
      <c r="B16" s="95" t="s">
        <v>0</v>
      </c>
      <c r="C16" s="9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486</v>
      </c>
      <c r="D16" s="95" t="s">
        <v>0</v>
      </c>
      <c r="E16" s="95" t="s">
        <v>0</v>
      </c>
      <c r="F16" s="95" t="s">
        <v>0</v>
      </c>
      <c r="G16" s="95" t="s">
        <v>0</v>
      </c>
      <c r="H16" s="95" t="s">
        <v>0</v>
      </c>
      <c r="I16" s="95" t="s">
        <v>0</v>
      </c>
      <c r="J16" s="9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486</v>
      </c>
      <c r="K16" s="95" t="s">
        <v>0</v>
      </c>
      <c r="L16" s="95" t="s">
        <v>0</v>
      </c>
      <c r="M16" s="95" t="s">
        <v>0</v>
      </c>
      <c r="N16" s="95" t="s">
        <v>0</v>
      </c>
      <c r="O16" s="95" t="s">
        <v>0</v>
      </c>
      <c r="P16" s="95" t="s">
        <v>0</v>
      </c>
    </row>
    <row r="17" spans="1:25" ht="30" customHeight="1" x14ac:dyDescent="0.2">
      <c r="A17" s="95" t="s">
        <v>0</v>
      </c>
      <c r="B17" s="95" t="s">
        <v>0</v>
      </c>
      <c r="C17" s="95" t="s">
        <v>16</v>
      </c>
      <c r="D17" s="95" t="s">
        <v>0</v>
      </c>
      <c r="E17" s="95" t="s">
        <v>0</v>
      </c>
      <c r="F17" s="95" t="s">
        <v>0</v>
      </c>
      <c r="G17" s="95" t="s">
        <v>17</v>
      </c>
      <c r="H17" s="95" t="s">
        <v>0</v>
      </c>
      <c r="I17" s="95" t="s">
        <v>0</v>
      </c>
      <c r="J17" s="95" t="s">
        <v>18</v>
      </c>
      <c r="K17" s="95" t="s">
        <v>0</v>
      </c>
      <c r="L17" s="95" t="s">
        <v>0</v>
      </c>
      <c r="M17" s="95" t="s">
        <v>0</v>
      </c>
      <c r="N17" s="95" t="s">
        <v>17</v>
      </c>
      <c r="O17" s="95" t="s">
        <v>0</v>
      </c>
      <c r="P17" s="95" t="s">
        <v>0</v>
      </c>
    </row>
    <row r="18" spans="1:25" ht="60" x14ac:dyDescent="0.2">
      <c r="A18" s="95" t="s">
        <v>0</v>
      </c>
      <c r="B18" s="95" t="s">
        <v>0</v>
      </c>
      <c r="C18" s="69" t="s">
        <v>19</v>
      </c>
      <c r="D18" s="69" t="s">
        <v>20</v>
      </c>
      <c r="E18" s="69" t="s">
        <v>21</v>
      </c>
      <c r="F18" s="69" t="s">
        <v>22</v>
      </c>
      <c r="G18" s="69" t="s">
        <v>23</v>
      </c>
      <c r="H18" s="69" t="s">
        <v>24</v>
      </c>
      <c r="I18" s="69" t="s">
        <v>25</v>
      </c>
      <c r="J18" s="69" t="s">
        <v>19</v>
      </c>
      <c r="K18" s="69" t="s">
        <v>20</v>
      </c>
      <c r="L18" s="69" t="s">
        <v>21</v>
      </c>
      <c r="M18" s="69" t="s">
        <v>22</v>
      </c>
      <c r="N18" s="69" t="s">
        <v>23</v>
      </c>
      <c r="O18" s="69" t="s">
        <v>24</v>
      </c>
      <c r="P18" s="69" t="s">
        <v>25</v>
      </c>
      <c r="Q18" s="69" t="s">
        <v>26</v>
      </c>
      <c r="R18" s="69" t="s">
        <v>27</v>
      </c>
    </row>
    <row r="19" spans="1:25" ht="15" x14ac:dyDescent="0.2">
      <c r="A19" s="69">
        <v>1</v>
      </c>
      <c r="B19" s="69">
        <v>2</v>
      </c>
      <c r="C19" s="69">
        <v>3</v>
      </c>
      <c r="D19" s="69">
        <v>4</v>
      </c>
      <c r="E19" s="69">
        <v>5</v>
      </c>
      <c r="F19" s="69">
        <v>6</v>
      </c>
      <c r="G19" s="69">
        <v>7</v>
      </c>
      <c r="H19" s="69">
        <v>8</v>
      </c>
      <c r="I19" s="69">
        <v>9</v>
      </c>
      <c r="J19" s="69">
        <v>10</v>
      </c>
      <c r="K19" s="69">
        <v>11</v>
      </c>
      <c r="L19" s="69">
        <v>12</v>
      </c>
      <c r="M19" s="69">
        <v>13</v>
      </c>
      <c r="N19" s="69">
        <v>14</v>
      </c>
      <c r="O19" s="69">
        <v>15</v>
      </c>
      <c r="P19" s="69">
        <v>16</v>
      </c>
    </row>
    <row r="20" spans="1:25" ht="50.1" customHeight="1" x14ac:dyDescent="0.2">
      <c r="A20" s="11">
        <v>1</v>
      </c>
      <c r="B20" s="11" t="s">
        <v>31</v>
      </c>
      <c r="C20" s="11">
        <v>110</v>
      </c>
      <c r="D20" s="11" t="s">
        <v>94</v>
      </c>
      <c r="E20" s="12">
        <v>3</v>
      </c>
      <c r="F20" s="11" t="s">
        <v>32</v>
      </c>
      <c r="G20" s="11" t="s">
        <v>83</v>
      </c>
      <c r="H20" s="30">
        <v>23135</v>
      </c>
      <c r="I20" s="30">
        <f>E20*H20*Q20</f>
        <v>76345.5</v>
      </c>
      <c r="J20" s="11"/>
      <c r="K20" s="11"/>
      <c r="L20" s="12"/>
      <c r="M20" s="11"/>
      <c r="N20" s="11"/>
      <c r="O20" s="30"/>
      <c r="P20" s="30"/>
      <c r="Q20" s="70">
        <v>1.1000000000000001</v>
      </c>
      <c r="R20" s="70" t="s">
        <v>0</v>
      </c>
    </row>
    <row r="21" spans="1:25" s="32" customFormat="1" ht="50.1" customHeight="1" x14ac:dyDescent="0.2">
      <c r="A21" s="21">
        <v>2</v>
      </c>
      <c r="B21" s="21" t="s">
        <v>34</v>
      </c>
      <c r="C21" s="22"/>
      <c r="D21" s="22" t="s">
        <v>35</v>
      </c>
      <c r="E21" s="23">
        <v>2499</v>
      </c>
      <c r="F21" s="22" t="s">
        <v>36</v>
      </c>
      <c r="G21" s="22" t="s">
        <v>37</v>
      </c>
      <c r="H21" s="24">
        <v>3.02</v>
      </c>
      <c r="I21" s="30">
        <f t="shared" ref="I21:I41" si="0">E21*H21*Q21</f>
        <v>7546.9800000000005</v>
      </c>
      <c r="J21" s="22"/>
      <c r="K21" s="22"/>
      <c r="L21" s="23"/>
      <c r="M21" s="22"/>
      <c r="N21" s="22"/>
      <c r="O21" s="24"/>
      <c r="P21" s="20"/>
      <c r="Q21" s="32">
        <v>1</v>
      </c>
      <c r="R21" s="32" t="s">
        <v>0</v>
      </c>
    </row>
    <row r="22" spans="1:25" s="56" customFormat="1" ht="92.25" customHeight="1" x14ac:dyDescent="0.2">
      <c r="A22" s="38">
        <v>3</v>
      </c>
      <c r="B22" s="38" t="s">
        <v>38</v>
      </c>
      <c r="C22" s="38" t="s">
        <v>39</v>
      </c>
      <c r="D22" s="38" t="s">
        <v>98</v>
      </c>
      <c r="E22" s="54">
        <v>3</v>
      </c>
      <c r="F22" s="38" t="s">
        <v>32</v>
      </c>
      <c r="G22" s="38" t="s">
        <v>99</v>
      </c>
      <c r="H22" s="55">
        <v>1270</v>
      </c>
      <c r="I22" s="30">
        <f t="shared" si="0"/>
        <v>3924.3</v>
      </c>
      <c r="J22" s="38"/>
      <c r="K22" s="38"/>
      <c r="L22" s="54"/>
      <c r="M22" s="38"/>
      <c r="N22" s="38"/>
      <c r="O22" s="55"/>
      <c r="P22" s="55"/>
      <c r="Q22" s="56">
        <v>1.03</v>
      </c>
    </row>
    <row r="23" spans="1:25" s="32" customFormat="1" ht="50.1" customHeight="1" x14ac:dyDescent="0.2">
      <c r="A23" s="11">
        <v>4</v>
      </c>
      <c r="B23" s="21" t="s">
        <v>38</v>
      </c>
      <c r="C23" s="21" t="s">
        <v>39</v>
      </c>
      <c r="D23" s="21" t="s">
        <v>95</v>
      </c>
      <c r="E23" s="27">
        <v>19</v>
      </c>
      <c r="F23" s="21" t="s">
        <v>32</v>
      </c>
      <c r="G23" s="21" t="s">
        <v>84</v>
      </c>
      <c r="H23" s="31">
        <v>1188</v>
      </c>
      <c r="I23" s="30">
        <f t="shared" si="0"/>
        <v>23249.16</v>
      </c>
      <c r="J23" s="21"/>
      <c r="K23" s="21"/>
      <c r="L23" s="27"/>
      <c r="M23" s="21"/>
      <c r="N23" s="21"/>
      <c r="O23" s="31"/>
      <c r="P23" s="30"/>
      <c r="Q23" s="32">
        <v>1.03</v>
      </c>
      <c r="R23" s="32" t="s">
        <v>0</v>
      </c>
    </row>
    <row r="24" spans="1:25" s="32" customFormat="1" ht="50.1" customHeight="1" x14ac:dyDescent="0.2">
      <c r="A24" s="21">
        <v>5</v>
      </c>
      <c r="B24" s="22" t="s">
        <v>40</v>
      </c>
      <c r="C24" s="22">
        <v>110</v>
      </c>
      <c r="D24" s="22" t="s">
        <v>41</v>
      </c>
      <c r="E24" s="23">
        <v>2</v>
      </c>
      <c r="F24" s="22" t="s">
        <v>32</v>
      </c>
      <c r="G24" s="22" t="s">
        <v>93</v>
      </c>
      <c r="H24" s="24">
        <v>36657</v>
      </c>
      <c r="I24" s="30">
        <f t="shared" si="0"/>
        <v>76979.7</v>
      </c>
      <c r="J24" s="22"/>
      <c r="K24" s="22"/>
      <c r="L24" s="23"/>
      <c r="M24" s="22"/>
      <c r="N24" s="22"/>
      <c r="O24" s="24"/>
      <c r="P24" s="20"/>
      <c r="Q24" s="32">
        <v>1.05</v>
      </c>
      <c r="R24" s="32" t="s">
        <v>0</v>
      </c>
      <c r="S24" s="29"/>
    </row>
    <row r="25" spans="1:25" s="32" customFormat="1" ht="50.1" customHeight="1" x14ac:dyDescent="0.2">
      <c r="A25" s="11">
        <v>6</v>
      </c>
      <c r="B25" s="21" t="s">
        <v>34</v>
      </c>
      <c r="C25" s="22"/>
      <c r="D25" s="22" t="s">
        <v>35</v>
      </c>
      <c r="E25" s="23">
        <v>200</v>
      </c>
      <c r="F25" s="22" t="s">
        <v>36</v>
      </c>
      <c r="G25" s="22" t="s">
        <v>37</v>
      </c>
      <c r="H25" s="24">
        <v>3.02</v>
      </c>
      <c r="I25" s="30">
        <f t="shared" si="0"/>
        <v>604</v>
      </c>
      <c r="J25" s="22"/>
      <c r="K25" s="22"/>
      <c r="L25" s="23"/>
      <c r="M25" s="22"/>
      <c r="N25" s="22"/>
      <c r="O25" s="24"/>
      <c r="P25" s="20"/>
      <c r="Q25" s="32">
        <v>1</v>
      </c>
      <c r="R25" s="32" t="s">
        <v>0</v>
      </c>
      <c r="S25" s="33"/>
    </row>
    <row r="26" spans="1:25" s="32" customFormat="1" ht="50.1" customHeight="1" x14ac:dyDescent="0.2">
      <c r="A26" s="18">
        <v>7</v>
      </c>
      <c r="B26" s="21" t="s">
        <v>42</v>
      </c>
      <c r="C26" s="21" t="s">
        <v>43</v>
      </c>
      <c r="D26" s="21" t="s">
        <v>96</v>
      </c>
      <c r="E26" s="27">
        <v>2</v>
      </c>
      <c r="F26" s="21" t="s">
        <v>32</v>
      </c>
      <c r="G26" s="21" t="s">
        <v>97</v>
      </c>
      <c r="H26" s="31">
        <v>1433</v>
      </c>
      <c r="I26" s="30">
        <f t="shared" si="0"/>
        <v>3009.3</v>
      </c>
      <c r="J26" s="21"/>
      <c r="K26" s="21"/>
      <c r="L26" s="27"/>
      <c r="M26" s="21"/>
      <c r="N26" s="21"/>
      <c r="O26" s="31"/>
      <c r="P26" s="31"/>
      <c r="Q26" s="32">
        <v>1.05</v>
      </c>
      <c r="R26" s="32" t="s">
        <v>0</v>
      </c>
      <c r="S26" s="33"/>
    </row>
    <row r="27" spans="1:25" s="56" customFormat="1" ht="15" x14ac:dyDescent="0.2">
      <c r="A27" s="38">
        <v>8</v>
      </c>
      <c r="B27" s="38" t="s">
        <v>100</v>
      </c>
      <c r="C27" s="38" t="s">
        <v>101</v>
      </c>
      <c r="D27" s="38" t="s">
        <v>29</v>
      </c>
      <c r="E27" s="54">
        <v>21</v>
      </c>
      <c r="F27" s="38" t="s">
        <v>50</v>
      </c>
      <c r="G27" s="38" t="s">
        <v>102</v>
      </c>
      <c r="H27" s="55">
        <v>447</v>
      </c>
      <c r="I27" s="30">
        <f t="shared" si="0"/>
        <v>9762.48</v>
      </c>
      <c r="J27" s="38"/>
      <c r="K27" s="38"/>
      <c r="L27" s="54"/>
      <c r="M27" s="38"/>
      <c r="N27" s="38"/>
      <c r="O27" s="55"/>
      <c r="P27" s="55"/>
      <c r="Q27" s="56">
        <v>1.04</v>
      </c>
    </row>
    <row r="28" spans="1:25" s="32" customFormat="1" ht="50.1" customHeight="1" x14ac:dyDescent="0.2">
      <c r="A28" s="11">
        <v>9</v>
      </c>
      <c r="B28" s="21" t="s">
        <v>44</v>
      </c>
      <c r="C28" s="21" t="s">
        <v>39</v>
      </c>
      <c r="D28" s="21" t="s">
        <v>45</v>
      </c>
      <c r="E28" s="27">
        <v>2</v>
      </c>
      <c r="F28" s="21" t="s">
        <v>32</v>
      </c>
      <c r="G28" s="21" t="s">
        <v>85</v>
      </c>
      <c r="H28" s="31">
        <v>4349</v>
      </c>
      <c r="I28" s="30">
        <f t="shared" si="0"/>
        <v>9132.9</v>
      </c>
      <c r="J28" s="21"/>
      <c r="K28" s="21"/>
      <c r="L28" s="27"/>
      <c r="M28" s="21"/>
      <c r="N28" s="21"/>
      <c r="O28" s="31"/>
      <c r="P28" s="30"/>
      <c r="Q28" s="32">
        <v>1.05</v>
      </c>
      <c r="R28" s="32" t="s">
        <v>0</v>
      </c>
      <c r="S28" s="33"/>
    </row>
    <row r="29" spans="1:25" s="32" customFormat="1" ht="50.1" customHeight="1" x14ac:dyDescent="0.2">
      <c r="A29" s="21">
        <v>10</v>
      </c>
      <c r="B29" s="21" t="s">
        <v>34</v>
      </c>
      <c r="C29" s="22"/>
      <c r="D29" s="22" t="s">
        <v>35</v>
      </c>
      <c r="E29" s="23">
        <v>2495</v>
      </c>
      <c r="F29" s="22" t="s">
        <v>36</v>
      </c>
      <c r="G29" s="22" t="s">
        <v>37</v>
      </c>
      <c r="H29" s="24">
        <v>3.02</v>
      </c>
      <c r="I29" s="30">
        <f t="shared" si="0"/>
        <v>7534.9</v>
      </c>
      <c r="J29" s="22"/>
      <c r="K29" s="22"/>
      <c r="L29" s="23"/>
      <c r="M29" s="22"/>
      <c r="N29" s="22"/>
      <c r="O29" s="24"/>
      <c r="P29" s="20"/>
      <c r="Q29" s="32">
        <v>1</v>
      </c>
      <c r="R29" s="32" t="s">
        <v>0</v>
      </c>
      <c r="S29" s="33"/>
    </row>
    <row r="30" spans="1:25" ht="50.1" customHeight="1" x14ac:dyDescent="0.2">
      <c r="A30" s="11">
        <v>11</v>
      </c>
      <c r="B30" s="11" t="s">
        <v>46</v>
      </c>
      <c r="C30" s="11" t="s">
        <v>47</v>
      </c>
      <c r="D30" s="11" t="s">
        <v>48</v>
      </c>
      <c r="E30" s="28">
        <v>739.5</v>
      </c>
      <c r="F30" s="11" t="s">
        <v>36</v>
      </c>
      <c r="G30" s="11" t="s">
        <v>49</v>
      </c>
      <c r="H30" s="30">
        <v>93</v>
      </c>
      <c r="I30" s="30">
        <f t="shared" si="0"/>
        <v>85279.14</v>
      </c>
      <c r="J30" s="11"/>
      <c r="K30" s="11"/>
      <c r="L30" s="28"/>
      <c r="M30" s="11"/>
      <c r="N30" s="11"/>
      <c r="O30" s="30"/>
      <c r="P30" s="30"/>
      <c r="Q30" s="70">
        <v>1.24</v>
      </c>
      <c r="R30" s="25" t="s">
        <v>155</v>
      </c>
      <c r="S30" s="15"/>
    </row>
    <row r="31" spans="1:25" ht="50.1" customHeight="1" x14ac:dyDescent="0.2">
      <c r="A31" s="18">
        <v>12</v>
      </c>
      <c r="B31" s="18" t="s">
        <v>76</v>
      </c>
      <c r="C31" s="18">
        <v>110</v>
      </c>
      <c r="D31" s="18"/>
      <c r="E31" s="19">
        <v>1</v>
      </c>
      <c r="F31" s="18" t="s">
        <v>50</v>
      </c>
      <c r="G31" s="18" t="s">
        <v>77</v>
      </c>
      <c r="H31" s="20">
        <v>23531</v>
      </c>
      <c r="I31" s="30">
        <f t="shared" si="0"/>
        <v>24472.240000000002</v>
      </c>
      <c r="J31" s="18"/>
      <c r="K31" s="18"/>
      <c r="L31" s="19"/>
      <c r="M31" s="18"/>
      <c r="N31" s="18"/>
      <c r="O31" s="20"/>
      <c r="P31" s="30"/>
      <c r="Q31" s="70">
        <v>1.04</v>
      </c>
      <c r="R31" s="70" t="s">
        <v>0</v>
      </c>
      <c r="S31" s="15"/>
      <c r="T31" s="16"/>
      <c r="U31" s="16"/>
      <c r="V31" s="16"/>
      <c r="W31" s="16"/>
      <c r="X31" s="16"/>
      <c r="Y31" s="16"/>
    </row>
    <row r="32" spans="1:25" ht="50.1" customHeight="1" x14ac:dyDescent="0.2">
      <c r="A32" s="38">
        <v>13</v>
      </c>
      <c r="B32" s="18" t="s">
        <v>78</v>
      </c>
      <c r="C32" s="18" t="s">
        <v>79</v>
      </c>
      <c r="D32" s="18"/>
      <c r="E32" s="19">
        <v>19</v>
      </c>
      <c r="F32" s="18" t="s">
        <v>50</v>
      </c>
      <c r="G32" s="18" t="s">
        <v>80</v>
      </c>
      <c r="H32" s="20">
        <v>180</v>
      </c>
      <c r="I32" s="30">
        <f t="shared" si="0"/>
        <v>3556.8</v>
      </c>
      <c r="J32" s="18"/>
      <c r="K32" s="18"/>
      <c r="L32" s="19"/>
      <c r="M32" s="18"/>
      <c r="N32" s="18"/>
      <c r="O32" s="20"/>
      <c r="P32" s="30"/>
      <c r="Q32" s="70">
        <v>1.04</v>
      </c>
      <c r="R32" s="70" t="s">
        <v>0</v>
      </c>
      <c r="S32" s="15"/>
      <c r="T32" s="16"/>
      <c r="U32" s="16"/>
      <c r="V32" s="16"/>
      <c r="W32" s="16"/>
      <c r="X32" s="16"/>
      <c r="Y32" s="16"/>
    </row>
    <row r="33" spans="1:25" ht="50.1" customHeight="1" x14ac:dyDescent="0.2">
      <c r="A33" s="11">
        <v>14</v>
      </c>
      <c r="B33" s="18" t="s">
        <v>78</v>
      </c>
      <c r="C33" s="18" t="s">
        <v>81</v>
      </c>
      <c r="D33" s="18"/>
      <c r="E33" s="19">
        <v>2</v>
      </c>
      <c r="F33" s="18" t="s">
        <v>50</v>
      </c>
      <c r="G33" s="18" t="s">
        <v>82</v>
      </c>
      <c r="H33" s="20">
        <v>629</v>
      </c>
      <c r="I33" s="30">
        <f t="shared" si="0"/>
        <v>1308.32</v>
      </c>
      <c r="J33" s="18"/>
      <c r="K33" s="18"/>
      <c r="L33" s="19"/>
      <c r="M33" s="18"/>
      <c r="N33" s="18"/>
      <c r="O33" s="20"/>
      <c r="P33" s="30"/>
      <c r="Q33" s="70">
        <v>1.04</v>
      </c>
      <c r="R33" s="70" t="s">
        <v>0</v>
      </c>
      <c r="S33" s="15"/>
      <c r="T33" s="16"/>
      <c r="U33" s="16"/>
      <c r="V33" s="16"/>
      <c r="W33" s="16"/>
      <c r="X33" s="16"/>
      <c r="Y33" s="16"/>
    </row>
    <row r="34" spans="1:25" ht="50.1" customHeight="1" x14ac:dyDescent="0.2">
      <c r="A34" s="21">
        <v>15</v>
      </c>
      <c r="B34" s="18" t="s">
        <v>86</v>
      </c>
      <c r="C34" s="18" t="s">
        <v>87</v>
      </c>
      <c r="D34" s="18" t="s">
        <v>88</v>
      </c>
      <c r="E34" s="19">
        <v>6</v>
      </c>
      <c r="F34" s="18" t="s">
        <v>33</v>
      </c>
      <c r="G34" s="18" t="s">
        <v>89</v>
      </c>
      <c r="H34" s="20">
        <v>3354</v>
      </c>
      <c r="I34" s="30">
        <f t="shared" si="0"/>
        <v>21935.16</v>
      </c>
      <c r="J34" s="18"/>
      <c r="K34" s="18"/>
      <c r="L34" s="19"/>
      <c r="M34" s="18"/>
      <c r="N34" s="18"/>
      <c r="O34" s="20"/>
      <c r="P34" s="20"/>
      <c r="Q34" s="70">
        <v>1.0900000000000001</v>
      </c>
      <c r="R34" s="57"/>
      <c r="S34" s="26"/>
      <c r="T34" s="15"/>
      <c r="U34" s="16"/>
      <c r="V34" s="16"/>
      <c r="W34" s="16"/>
      <c r="X34" s="16"/>
      <c r="Y34" s="16"/>
    </row>
    <row r="35" spans="1:25" s="32" customFormat="1" ht="50.1" customHeight="1" x14ac:dyDescent="0.2">
      <c r="A35" s="21">
        <v>16</v>
      </c>
      <c r="B35" s="22" t="s">
        <v>52</v>
      </c>
      <c r="C35" s="38" t="s">
        <v>29</v>
      </c>
      <c r="D35" s="22" t="s">
        <v>169</v>
      </c>
      <c r="E35" s="23">
        <v>1</v>
      </c>
      <c r="F35" s="22" t="s">
        <v>33</v>
      </c>
      <c r="G35" s="22" t="s">
        <v>170</v>
      </c>
      <c r="H35" s="24">
        <v>4791</v>
      </c>
      <c r="I35" s="30">
        <f t="shared" si="0"/>
        <v>4982.6400000000003</v>
      </c>
      <c r="J35" s="38"/>
      <c r="K35" s="22"/>
      <c r="L35" s="23"/>
      <c r="M35" s="22"/>
      <c r="N35" s="22"/>
      <c r="O35" s="24"/>
      <c r="P35" s="24"/>
      <c r="Q35" s="32">
        <v>1.04</v>
      </c>
      <c r="R35" s="57" t="s">
        <v>175</v>
      </c>
      <c r="S35" s="29"/>
      <c r="T35" s="33"/>
      <c r="U35" s="33"/>
      <c r="V35" s="33"/>
      <c r="W35" s="33"/>
      <c r="X35" s="33"/>
      <c r="Y35" s="33"/>
    </row>
    <row r="36" spans="1:25" ht="50.1" customHeight="1" x14ac:dyDescent="0.2">
      <c r="A36" s="11">
        <v>17</v>
      </c>
      <c r="B36" s="18" t="s">
        <v>53</v>
      </c>
      <c r="C36" s="38" t="s">
        <v>29</v>
      </c>
      <c r="D36" s="11" t="s">
        <v>90</v>
      </c>
      <c r="E36" s="12">
        <v>2</v>
      </c>
      <c r="F36" s="11" t="s">
        <v>33</v>
      </c>
      <c r="G36" s="11" t="s">
        <v>91</v>
      </c>
      <c r="H36" s="30">
        <v>4170</v>
      </c>
      <c r="I36" s="30">
        <f t="shared" si="0"/>
        <v>8673.6</v>
      </c>
      <c r="J36" s="38"/>
      <c r="K36" s="11"/>
      <c r="L36" s="12"/>
      <c r="M36" s="11"/>
      <c r="N36" s="11"/>
      <c r="O36" s="30"/>
      <c r="P36" s="20"/>
      <c r="Q36" s="70">
        <v>1.04</v>
      </c>
      <c r="S36" s="26"/>
    </row>
    <row r="37" spans="1:25" s="56" customFormat="1" ht="13.5" customHeight="1" x14ac:dyDescent="0.2">
      <c r="A37" s="11">
        <v>18</v>
      </c>
      <c r="B37" s="38" t="s">
        <v>142</v>
      </c>
      <c r="C37" s="38" t="s">
        <v>29</v>
      </c>
      <c r="D37" s="18" t="s">
        <v>168</v>
      </c>
      <c r="E37" s="54">
        <v>1</v>
      </c>
      <c r="F37" s="38" t="s">
        <v>50</v>
      </c>
      <c r="G37" s="38" t="s">
        <v>143</v>
      </c>
      <c r="H37" s="55">
        <v>588</v>
      </c>
      <c r="I37" s="30">
        <f t="shared" si="0"/>
        <v>611.52</v>
      </c>
      <c r="J37" s="38"/>
      <c r="K37" s="18"/>
      <c r="L37" s="54"/>
      <c r="M37" s="38"/>
      <c r="N37" s="38"/>
      <c r="O37" s="55"/>
      <c r="P37" s="55"/>
      <c r="Q37" s="56">
        <v>1.04</v>
      </c>
      <c r="R37" s="58"/>
    </row>
    <row r="38" spans="1:25" s="56" customFormat="1" ht="60" x14ac:dyDescent="0.2">
      <c r="A38" s="21">
        <v>19</v>
      </c>
      <c r="B38" s="38" t="s">
        <v>146</v>
      </c>
      <c r="C38" s="38" t="s">
        <v>29</v>
      </c>
      <c r="D38" s="38" t="s">
        <v>147</v>
      </c>
      <c r="E38" s="38">
        <v>2</v>
      </c>
      <c r="F38" s="38" t="s">
        <v>50</v>
      </c>
      <c r="G38" s="38" t="s">
        <v>148</v>
      </c>
      <c r="H38" s="20">
        <v>1143</v>
      </c>
      <c r="I38" s="30">
        <f t="shared" si="0"/>
        <v>2286</v>
      </c>
      <c r="J38" s="38"/>
      <c r="K38" s="38"/>
      <c r="L38" s="38"/>
      <c r="M38" s="38"/>
      <c r="N38" s="38"/>
      <c r="O38" s="20"/>
      <c r="P38" s="55"/>
      <c r="Q38" s="56">
        <v>1</v>
      </c>
      <c r="R38" s="58" t="s">
        <v>152</v>
      </c>
    </row>
    <row r="39" spans="1:25" s="56" customFormat="1" ht="45" x14ac:dyDescent="0.2">
      <c r="A39" s="18">
        <v>20</v>
      </c>
      <c r="B39" s="38" t="s">
        <v>149</v>
      </c>
      <c r="C39" s="38" t="s">
        <v>29</v>
      </c>
      <c r="D39" s="38" t="s">
        <v>150</v>
      </c>
      <c r="E39" s="54">
        <v>1</v>
      </c>
      <c r="F39" s="38" t="s">
        <v>50</v>
      </c>
      <c r="G39" s="38" t="s">
        <v>151</v>
      </c>
      <c r="H39" s="55">
        <v>1467</v>
      </c>
      <c r="I39" s="30">
        <f t="shared" si="0"/>
        <v>1525.68</v>
      </c>
      <c r="J39" s="38"/>
      <c r="K39" s="38"/>
      <c r="L39" s="54"/>
      <c r="M39" s="38"/>
      <c r="N39" s="38"/>
      <c r="O39" s="55"/>
      <c r="P39" s="55"/>
      <c r="Q39" s="56">
        <v>1.04</v>
      </c>
      <c r="R39" s="59"/>
    </row>
    <row r="40" spans="1:25" s="56" customFormat="1" ht="30" x14ac:dyDescent="0.2">
      <c r="A40" s="21">
        <v>21</v>
      </c>
      <c r="B40" s="38" t="s">
        <v>159</v>
      </c>
      <c r="C40" s="38">
        <v>110</v>
      </c>
      <c r="D40" s="38" t="s">
        <v>29</v>
      </c>
      <c r="E40" s="54">
        <v>1</v>
      </c>
      <c r="F40" s="38" t="s">
        <v>50</v>
      </c>
      <c r="G40" s="38" t="s">
        <v>160</v>
      </c>
      <c r="H40" s="55">
        <v>57363</v>
      </c>
      <c r="I40" s="30">
        <f t="shared" si="0"/>
        <v>71130.12</v>
      </c>
      <c r="J40" s="38"/>
      <c r="K40" s="38"/>
      <c r="L40" s="54"/>
      <c r="M40" s="38"/>
      <c r="N40" s="38"/>
      <c r="O40" s="55"/>
      <c r="P40" s="55"/>
      <c r="Q40" s="56">
        <v>1.24</v>
      </c>
    </row>
    <row r="41" spans="1:25" ht="50.1" customHeight="1" x14ac:dyDescent="0.2">
      <c r="A41" s="18">
        <v>22</v>
      </c>
      <c r="B41" s="18" t="s">
        <v>161</v>
      </c>
      <c r="C41" s="18" t="s">
        <v>162</v>
      </c>
      <c r="D41" s="18" t="s">
        <v>163</v>
      </c>
      <c r="E41" s="19">
        <v>1</v>
      </c>
      <c r="F41" s="18" t="s">
        <v>51</v>
      </c>
      <c r="G41" s="18" t="s">
        <v>164</v>
      </c>
      <c r="H41" s="20">
        <v>29099</v>
      </c>
      <c r="I41" s="30">
        <f t="shared" si="0"/>
        <v>29099</v>
      </c>
      <c r="J41" s="18"/>
      <c r="K41" s="18"/>
      <c r="L41" s="19"/>
      <c r="M41" s="18"/>
      <c r="N41" s="18"/>
      <c r="O41" s="20"/>
      <c r="P41" s="20"/>
      <c r="Q41" s="70">
        <v>1</v>
      </c>
      <c r="R41" s="70" t="s">
        <v>0</v>
      </c>
    </row>
    <row r="42" spans="1:25" ht="50.1" customHeight="1" x14ac:dyDescent="0.2">
      <c r="A42" s="11">
        <v>23</v>
      </c>
      <c r="B42" s="11" t="s">
        <v>28</v>
      </c>
      <c r="C42" s="11" t="s">
        <v>0</v>
      </c>
      <c r="D42" s="11" t="s">
        <v>0</v>
      </c>
      <c r="E42" s="12" t="s">
        <v>0</v>
      </c>
      <c r="F42" s="11" t="s">
        <v>0</v>
      </c>
      <c r="G42" s="11" t="s">
        <v>0</v>
      </c>
      <c r="H42" s="30" t="s">
        <v>0</v>
      </c>
      <c r="I42" s="30">
        <f>SUM(I20:I41)</f>
        <v>472949.43999999994</v>
      </c>
      <c r="J42" s="11"/>
      <c r="K42" s="11"/>
      <c r="L42" s="12"/>
      <c r="M42" s="11"/>
      <c r="N42" s="11"/>
      <c r="O42" s="30"/>
      <c r="P42" s="30"/>
      <c r="R42" s="34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4803149606299213" right="0.74803149606299213" top="0.98425196850393704" bottom="0.98425196850393704" header="0.51181102362204722" footer="0.51181102362204722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OutlineSymbols="0" showWhiteSpace="0" zoomScale="60" zoomScaleNormal="6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87" t="s">
        <v>1</v>
      </c>
      <c r="P1" s="8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87" t="s">
        <v>2</v>
      </c>
      <c r="P2" s="8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87" t="s">
        <v>3</v>
      </c>
      <c r="P3" s="87" t="s">
        <v>0</v>
      </c>
    </row>
    <row r="4" spans="1:16" ht="45" customHeight="1" x14ac:dyDescent="0.2">
      <c r="A4" s="88" t="s">
        <v>4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</row>
    <row r="5" spans="1:16" x14ac:dyDescent="0.2">
      <c r="A5" t="s">
        <v>0</v>
      </c>
    </row>
    <row r="6" spans="1:16" x14ac:dyDescent="0.2">
      <c r="A6" s="90" t="s">
        <v>5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x14ac:dyDescent="0.2">
      <c r="A7" s="91" t="s">
        <v>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1:16" ht="14.25" customHeight="1" x14ac:dyDescent="0.2">
      <c r="A8" s="92" t="str">
        <f>т1!A8</f>
        <v>Год раскрытия информации: 2021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45" customHeight="1" x14ac:dyDescent="0.2">
      <c r="A9" s="93" t="s">
        <v>7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</row>
    <row r="10" spans="1:16" x14ac:dyDescent="0.2">
      <c r="A10" s="93" t="s">
        <v>8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</row>
    <row r="11" spans="1:16" x14ac:dyDescent="0.2">
      <c r="A11" s="93" t="str">
        <f>т1!A11</f>
        <v>Решение от утверждении инвестиционной программы отсутствует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</row>
    <row r="12" spans="1:16" x14ac:dyDescent="0.2">
      <c r="A12" s="91" t="s">
        <v>9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</row>
    <row r="13" spans="1:16" x14ac:dyDescent="0.2">
      <c r="A13" s="93" t="s">
        <v>10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</row>
    <row r="14" spans="1:16" x14ac:dyDescent="0.2">
      <c r="A14" s="90" t="s">
        <v>54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</row>
    <row r="15" spans="1:16" x14ac:dyDescent="0.2">
      <c r="A15" s="95" t="s">
        <v>12</v>
      </c>
      <c r="B15" s="95" t="s">
        <v>13</v>
      </c>
      <c r="C15" s="95" t="s">
        <v>14</v>
      </c>
      <c r="D15" s="95" t="s">
        <v>0</v>
      </c>
      <c r="E15" s="95" t="s">
        <v>0</v>
      </c>
      <c r="F15" s="95" t="s">
        <v>0</v>
      </c>
      <c r="G15" s="95" t="s">
        <v>0</v>
      </c>
      <c r="H15" s="95" t="s">
        <v>0</v>
      </c>
      <c r="I15" s="95" t="s">
        <v>0</v>
      </c>
      <c r="J15" s="95" t="s">
        <v>15</v>
      </c>
      <c r="K15" s="95" t="s">
        <v>0</v>
      </c>
      <c r="L15" s="95" t="s">
        <v>0</v>
      </c>
      <c r="M15" s="95" t="s">
        <v>0</v>
      </c>
      <c r="N15" s="95" t="s">
        <v>0</v>
      </c>
      <c r="O15" s="95" t="s">
        <v>0</v>
      </c>
      <c r="P15" s="95" t="s">
        <v>0</v>
      </c>
    </row>
    <row r="16" spans="1:16" ht="30" customHeight="1" x14ac:dyDescent="0.2">
      <c r="A16" s="95" t="s">
        <v>0</v>
      </c>
      <c r="B16" s="95" t="s">
        <v>0</v>
      </c>
      <c r="C16" s="9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486</v>
      </c>
      <c r="D16" s="95" t="s">
        <v>0</v>
      </c>
      <c r="E16" s="95" t="s">
        <v>0</v>
      </c>
      <c r="F16" s="95" t="s">
        <v>0</v>
      </c>
      <c r="G16" s="95" t="s">
        <v>0</v>
      </c>
      <c r="H16" s="95" t="s">
        <v>0</v>
      </c>
      <c r="I16" s="95" t="s">
        <v>0</v>
      </c>
      <c r="J16" s="9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486</v>
      </c>
      <c r="K16" s="95" t="s">
        <v>0</v>
      </c>
      <c r="L16" s="95" t="s">
        <v>0</v>
      </c>
      <c r="M16" s="95" t="s">
        <v>0</v>
      </c>
      <c r="N16" s="95" t="s">
        <v>0</v>
      </c>
      <c r="O16" s="95" t="s">
        <v>0</v>
      </c>
      <c r="P16" s="95" t="s">
        <v>0</v>
      </c>
    </row>
    <row r="17" spans="1:18" ht="30" customHeight="1" x14ac:dyDescent="0.2">
      <c r="A17" s="95" t="s">
        <v>0</v>
      </c>
      <c r="B17" s="95" t="s">
        <v>0</v>
      </c>
      <c r="C17" s="95" t="s">
        <v>16</v>
      </c>
      <c r="D17" s="95" t="s">
        <v>0</v>
      </c>
      <c r="E17" s="95" t="s">
        <v>0</v>
      </c>
      <c r="F17" s="95" t="s">
        <v>0</v>
      </c>
      <c r="G17" s="95" t="s">
        <v>17</v>
      </c>
      <c r="H17" s="95" t="s">
        <v>0</v>
      </c>
      <c r="I17" s="95" t="s">
        <v>0</v>
      </c>
      <c r="J17" s="95" t="s">
        <v>18</v>
      </c>
      <c r="K17" s="95" t="s">
        <v>0</v>
      </c>
      <c r="L17" s="95" t="s">
        <v>0</v>
      </c>
      <c r="M17" s="95" t="s">
        <v>0</v>
      </c>
      <c r="N17" s="95" t="s">
        <v>17</v>
      </c>
      <c r="O17" s="95" t="s">
        <v>0</v>
      </c>
      <c r="P17" s="95" t="s">
        <v>0</v>
      </c>
    </row>
    <row r="18" spans="1:18" ht="60" x14ac:dyDescent="0.2">
      <c r="A18" s="95" t="s">
        <v>0</v>
      </c>
      <c r="B18" s="9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48" customFormat="1" ht="45" x14ac:dyDescent="0.2">
      <c r="A20" s="18">
        <v>1</v>
      </c>
      <c r="B20" s="18" t="s">
        <v>139</v>
      </c>
      <c r="C20" s="18">
        <v>15</v>
      </c>
      <c r="D20" s="18" t="s">
        <v>140</v>
      </c>
      <c r="E20" s="19">
        <v>1</v>
      </c>
      <c r="F20" s="18" t="s">
        <v>50</v>
      </c>
      <c r="G20" s="18" t="s">
        <v>116</v>
      </c>
      <c r="H20" s="20">
        <v>617</v>
      </c>
      <c r="I20" s="20">
        <f>E20*H20*Q20</f>
        <v>647.85</v>
      </c>
      <c r="J20" s="18"/>
      <c r="K20" s="18"/>
      <c r="L20" s="19"/>
      <c r="M20" s="18"/>
      <c r="N20" s="18"/>
      <c r="O20" s="20"/>
      <c r="P20" s="20"/>
      <c r="Q20" s="48">
        <v>1.05</v>
      </c>
      <c r="R20" s="48" t="s">
        <v>0</v>
      </c>
    </row>
    <row r="21" spans="1:18" ht="50.1" customHeight="1" x14ac:dyDescent="0.2">
      <c r="A21" s="3">
        <v>2</v>
      </c>
      <c r="B21" s="3" t="s">
        <v>28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SUM(I20)</f>
        <v>647.85</v>
      </c>
      <c r="J21" s="3"/>
      <c r="K21" s="3"/>
      <c r="L21" s="4"/>
      <c r="M21" s="3"/>
      <c r="N21" s="3"/>
      <c r="O21" s="5"/>
      <c r="P21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showOutlineSymbols="0" showWhiteSpace="0" zoomScale="60" zoomScaleNormal="6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87" t="s">
        <v>1</v>
      </c>
      <c r="P1" s="8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87" t="s">
        <v>2</v>
      </c>
      <c r="P2" s="8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87" t="s">
        <v>3</v>
      </c>
      <c r="P3" s="87" t="s">
        <v>0</v>
      </c>
    </row>
    <row r="4" spans="1:16" ht="45" customHeight="1" x14ac:dyDescent="0.2">
      <c r="A4" s="88" t="s">
        <v>4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</row>
    <row r="5" spans="1:16" x14ac:dyDescent="0.2">
      <c r="A5" t="s">
        <v>0</v>
      </c>
    </row>
    <row r="6" spans="1:16" x14ac:dyDescent="0.2">
      <c r="A6" s="90" t="s">
        <v>5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x14ac:dyDescent="0.2">
      <c r="A7" s="91" t="s">
        <v>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1:16" ht="14.25" customHeight="1" x14ac:dyDescent="0.2">
      <c r="A8" s="92" t="str">
        <f>т1!A8</f>
        <v>Год раскрытия информации: 2021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45" customHeight="1" x14ac:dyDescent="0.2">
      <c r="A9" s="93" t="s">
        <v>7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</row>
    <row r="10" spans="1:16" x14ac:dyDescent="0.2">
      <c r="A10" s="93" t="s">
        <v>8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</row>
    <row r="11" spans="1:16" x14ac:dyDescent="0.2">
      <c r="A11" s="93" t="str">
        <f>т1!A11</f>
        <v>Решение от утверждении инвестиционной программы отсутствует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</row>
    <row r="12" spans="1:16" x14ac:dyDescent="0.2">
      <c r="A12" s="91" t="s">
        <v>9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</row>
    <row r="13" spans="1:16" x14ac:dyDescent="0.2">
      <c r="A13" s="93" t="s">
        <v>10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</row>
    <row r="14" spans="1:16" x14ac:dyDescent="0.2">
      <c r="A14" s="90" t="s">
        <v>55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</row>
    <row r="15" spans="1:16" x14ac:dyDescent="0.2">
      <c r="A15" s="95" t="s">
        <v>12</v>
      </c>
      <c r="B15" s="95" t="s">
        <v>13</v>
      </c>
      <c r="C15" s="95" t="s">
        <v>14</v>
      </c>
      <c r="D15" s="95" t="s">
        <v>0</v>
      </c>
      <c r="E15" s="95" t="s">
        <v>0</v>
      </c>
      <c r="F15" s="95" t="s">
        <v>0</v>
      </c>
      <c r="G15" s="95" t="s">
        <v>0</v>
      </c>
      <c r="H15" s="95" t="s">
        <v>0</v>
      </c>
      <c r="I15" s="95" t="s">
        <v>0</v>
      </c>
      <c r="J15" s="95" t="s">
        <v>15</v>
      </c>
      <c r="K15" s="95" t="s">
        <v>0</v>
      </c>
      <c r="L15" s="95" t="s">
        <v>0</v>
      </c>
      <c r="M15" s="95" t="s">
        <v>0</v>
      </c>
      <c r="N15" s="95" t="s">
        <v>0</v>
      </c>
      <c r="O15" s="95" t="s">
        <v>0</v>
      </c>
      <c r="P15" s="95" t="s">
        <v>0</v>
      </c>
    </row>
    <row r="16" spans="1:16" ht="30" customHeight="1" x14ac:dyDescent="0.2">
      <c r="A16" s="95" t="s">
        <v>0</v>
      </c>
      <c r="B16" s="95" t="s">
        <v>0</v>
      </c>
      <c r="C16" s="9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486</v>
      </c>
      <c r="D16" s="95" t="s">
        <v>0</v>
      </c>
      <c r="E16" s="95" t="s">
        <v>0</v>
      </c>
      <c r="F16" s="95" t="s">
        <v>0</v>
      </c>
      <c r="G16" s="95" t="s">
        <v>0</v>
      </c>
      <c r="H16" s="95" t="s">
        <v>0</v>
      </c>
      <c r="I16" s="95" t="s">
        <v>0</v>
      </c>
      <c r="J16" s="9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486</v>
      </c>
      <c r="K16" s="95" t="s">
        <v>0</v>
      </c>
      <c r="L16" s="95" t="s">
        <v>0</v>
      </c>
      <c r="M16" s="95" t="s">
        <v>0</v>
      </c>
      <c r="N16" s="95" t="s">
        <v>0</v>
      </c>
      <c r="O16" s="95" t="s">
        <v>0</v>
      </c>
      <c r="P16" s="95" t="s">
        <v>0</v>
      </c>
    </row>
    <row r="17" spans="1:18" ht="30" customHeight="1" x14ac:dyDescent="0.2">
      <c r="A17" s="95" t="s">
        <v>0</v>
      </c>
      <c r="B17" s="95" t="s">
        <v>0</v>
      </c>
      <c r="C17" s="95" t="s">
        <v>16</v>
      </c>
      <c r="D17" s="95" t="s">
        <v>0</v>
      </c>
      <c r="E17" s="95" t="s">
        <v>0</v>
      </c>
      <c r="F17" s="95" t="s">
        <v>0</v>
      </c>
      <c r="G17" s="95" t="s">
        <v>17</v>
      </c>
      <c r="H17" s="95" t="s">
        <v>0</v>
      </c>
      <c r="I17" s="95" t="s">
        <v>0</v>
      </c>
      <c r="J17" s="95" t="s">
        <v>18</v>
      </c>
      <c r="K17" s="95" t="s">
        <v>0</v>
      </c>
      <c r="L17" s="95" t="s">
        <v>0</v>
      </c>
      <c r="M17" s="95" t="s">
        <v>0</v>
      </c>
      <c r="N17" s="95" t="s">
        <v>17</v>
      </c>
      <c r="O17" s="95" t="s">
        <v>0</v>
      </c>
      <c r="P17" s="95" t="s">
        <v>0</v>
      </c>
    </row>
    <row r="18" spans="1:18" ht="60" x14ac:dyDescent="0.2">
      <c r="A18" s="95" t="s">
        <v>0</v>
      </c>
      <c r="B18" s="9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45" customFormat="1" ht="50.1" customHeight="1" x14ac:dyDescent="0.2">
      <c r="A20" s="18">
        <v>1</v>
      </c>
      <c r="B20" s="18" t="s">
        <v>132</v>
      </c>
      <c r="C20" s="18">
        <v>15</v>
      </c>
      <c r="D20" s="18" t="s">
        <v>186</v>
      </c>
      <c r="E20" s="19">
        <v>7</v>
      </c>
      <c r="F20" s="18" t="s">
        <v>133</v>
      </c>
      <c r="G20" s="18" t="s">
        <v>138</v>
      </c>
      <c r="H20" s="20">
        <v>530</v>
      </c>
      <c r="I20" s="20">
        <f>E20*H20*Q20</f>
        <v>4118.1000000000004</v>
      </c>
      <c r="J20" s="18"/>
      <c r="K20" s="18"/>
      <c r="L20" s="19"/>
      <c r="M20" s="18"/>
      <c r="N20" s="18"/>
      <c r="O20" s="20"/>
      <c r="P20" s="20"/>
      <c r="Q20" s="45">
        <v>1.1100000000000001</v>
      </c>
      <c r="R20" s="45" t="s">
        <v>141</v>
      </c>
    </row>
    <row r="21" spans="1:18" s="45" customFormat="1" ht="30" x14ac:dyDescent="0.2">
      <c r="A21" s="18">
        <v>2</v>
      </c>
      <c r="B21" s="18" t="s">
        <v>134</v>
      </c>
      <c r="C21" s="18">
        <v>15</v>
      </c>
      <c r="D21" s="18" t="s">
        <v>135</v>
      </c>
      <c r="E21" s="19">
        <v>2</v>
      </c>
      <c r="F21" s="18" t="s">
        <v>136</v>
      </c>
      <c r="G21" s="18" t="s">
        <v>137</v>
      </c>
      <c r="H21" s="20">
        <v>1803</v>
      </c>
      <c r="I21" s="20">
        <f t="shared" ref="I21:I27" si="0">E21*H21*Q21</f>
        <v>4002.6600000000003</v>
      </c>
      <c r="J21" s="18"/>
      <c r="K21" s="18"/>
      <c r="L21" s="19"/>
      <c r="M21" s="18"/>
      <c r="N21" s="18"/>
      <c r="O21" s="20"/>
      <c r="P21" s="20"/>
      <c r="Q21" s="45">
        <v>1.1100000000000001</v>
      </c>
    </row>
    <row r="22" spans="1:18" s="45" customFormat="1" ht="60" x14ac:dyDescent="0.2">
      <c r="A22" s="37">
        <v>3</v>
      </c>
      <c r="B22" s="37" t="s">
        <v>126</v>
      </c>
      <c r="C22" s="37">
        <v>15</v>
      </c>
      <c r="D22" s="18" t="s">
        <v>144</v>
      </c>
      <c r="E22" s="37">
        <f t="shared" ref="E22:E23" si="1">1130/1000*2</f>
        <v>2.2599999999999998</v>
      </c>
      <c r="F22" s="37" t="s">
        <v>127</v>
      </c>
      <c r="G22" s="37" t="s">
        <v>153</v>
      </c>
      <c r="H22" s="37">
        <v>50</v>
      </c>
      <c r="I22" s="20">
        <f t="shared" si="0"/>
        <v>245.20999999999995</v>
      </c>
      <c r="J22" s="37"/>
      <c r="K22" s="18"/>
      <c r="L22" s="37"/>
      <c r="M22" s="37"/>
      <c r="N22" s="37"/>
      <c r="O22" s="37"/>
      <c r="P22" s="43"/>
      <c r="Q22" s="45">
        <v>2.17</v>
      </c>
      <c r="R22" s="53" t="s">
        <v>187</v>
      </c>
    </row>
    <row r="23" spans="1:18" s="45" customFormat="1" ht="45" x14ac:dyDescent="0.2">
      <c r="A23" s="37">
        <v>4</v>
      </c>
      <c r="B23" s="37" t="s">
        <v>128</v>
      </c>
      <c r="C23" s="37">
        <v>15</v>
      </c>
      <c r="D23" s="18" t="s">
        <v>145</v>
      </c>
      <c r="E23" s="37">
        <f t="shared" si="1"/>
        <v>2.2599999999999998</v>
      </c>
      <c r="F23" s="37" t="s">
        <v>127</v>
      </c>
      <c r="G23" s="37" t="s">
        <v>154</v>
      </c>
      <c r="H23" s="37">
        <v>101</v>
      </c>
      <c r="I23" s="20">
        <f t="shared" si="0"/>
        <v>239.673</v>
      </c>
      <c r="J23" s="37"/>
      <c r="K23" s="18"/>
      <c r="L23" s="37"/>
      <c r="M23" s="37"/>
      <c r="N23" s="37"/>
      <c r="O23" s="37"/>
      <c r="P23" s="43"/>
      <c r="Q23" s="47">
        <v>1.05</v>
      </c>
      <c r="R23" s="53" t="s">
        <v>187</v>
      </c>
    </row>
    <row r="24" spans="1:18" s="36" customFormat="1" ht="36.75" customHeight="1" x14ac:dyDescent="0.2">
      <c r="A24" s="37">
        <v>5</v>
      </c>
      <c r="B24" s="37" t="s">
        <v>129</v>
      </c>
      <c r="C24" s="37">
        <v>15</v>
      </c>
      <c r="D24" s="37" t="s">
        <v>130</v>
      </c>
      <c r="E24" s="37">
        <v>0.01</v>
      </c>
      <c r="F24" s="37" t="s">
        <v>105</v>
      </c>
      <c r="G24" s="37" t="s">
        <v>131</v>
      </c>
      <c r="H24" s="37">
        <v>431</v>
      </c>
      <c r="I24" s="20">
        <f t="shared" si="0"/>
        <v>4.525500000000001</v>
      </c>
      <c r="J24" s="37"/>
      <c r="K24" s="37"/>
      <c r="L24" s="37"/>
      <c r="M24" s="37"/>
      <c r="N24" s="37"/>
      <c r="O24" s="37"/>
      <c r="P24" s="43"/>
      <c r="Q24" s="44">
        <v>1.05</v>
      </c>
    </row>
    <row r="25" spans="1:18" s="50" customFormat="1" ht="60" x14ac:dyDescent="0.2">
      <c r="A25" s="18">
        <v>6</v>
      </c>
      <c r="B25" s="37" t="s">
        <v>126</v>
      </c>
      <c r="C25" s="37">
        <v>0.4</v>
      </c>
      <c r="D25" s="18" t="s">
        <v>144</v>
      </c>
      <c r="E25" s="37">
        <v>7</v>
      </c>
      <c r="F25" s="37" t="s">
        <v>127</v>
      </c>
      <c r="G25" s="37" t="s">
        <v>182</v>
      </c>
      <c r="H25" s="37">
        <v>8</v>
      </c>
      <c r="I25" s="20">
        <f t="shared" si="0"/>
        <v>99.12</v>
      </c>
      <c r="J25" s="37"/>
      <c r="K25" s="18"/>
      <c r="L25" s="37"/>
      <c r="M25" s="37"/>
      <c r="N25" s="37"/>
      <c r="O25" s="37"/>
      <c r="P25" s="43"/>
      <c r="Q25" s="50">
        <v>1.77</v>
      </c>
    </row>
    <row r="26" spans="1:18" s="50" customFormat="1" ht="45" x14ac:dyDescent="0.2">
      <c r="A26" s="18">
        <v>7</v>
      </c>
      <c r="B26" s="37" t="s">
        <v>128</v>
      </c>
      <c r="C26" s="37">
        <v>0.4</v>
      </c>
      <c r="D26" s="18" t="s">
        <v>145</v>
      </c>
      <c r="E26" s="37">
        <v>7</v>
      </c>
      <c r="F26" s="37" t="s">
        <v>127</v>
      </c>
      <c r="G26" s="37" t="s">
        <v>183</v>
      </c>
      <c r="H26" s="37">
        <v>12</v>
      </c>
      <c r="I26" s="20">
        <f t="shared" si="0"/>
        <v>88.2</v>
      </c>
      <c r="J26" s="37"/>
      <c r="K26" s="18"/>
      <c r="L26" s="37"/>
      <c r="M26" s="37"/>
      <c r="N26" s="37"/>
      <c r="O26" s="37"/>
      <c r="P26" s="43"/>
      <c r="Q26" s="50">
        <v>1.05</v>
      </c>
    </row>
    <row r="27" spans="1:18" s="50" customFormat="1" ht="36" customHeight="1" x14ac:dyDescent="0.2">
      <c r="A27" s="37">
        <v>8</v>
      </c>
      <c r="B27" s="37" t="s">
        <v>129</v>
      </c>
      <c r="C27" s="37">
        <v>0.4</v>
      </c>
      <c r="D27" s="37" t="s">
        <v>184</v>
      </c>
      <c r="E27" s="37">
        <v>0.1</v>
      </c>
      <c r="F27" s="37" t="s">
        <v>105</v>
      </c>
      <c r="G27" s="37" t="s">
        <v>185</v>
      </c>
      <c r="H27" s="37">
        <v>219</v>
      </c>
      <c r="I27" s="20">
        <f t="shared" si="0"/>
        <v>22.995000000000005</v>
      </c>
      <c r="J27" s="37"/>
      <c r="K27" s="37"/>
      <c r="L27" s="37"/>
      <c r="M27" s="37"/>
      <c r="N27" s="37"/>
      <c r="O27" s="37"/>
      <c r="P27" s="43"/>
      <c r="Q27" s="44">
        <v>1.05</v>
      </c>
    </row>
    <row r="28" spans="1:18" ht="50.1" customHeight="1" x14ac:dyDescent="0.2">
      <c r="A28" s="37">
        <v>9</v>
      </c>
      <c r="B28" s="3" t="s">
        <v>28</v>
      </c>
      <c r="C28" s="3" t="s">
        <v>0</v>
      </c>
      <c r="D28" s="3" t="s">
        <v>0</v>
      </c>
      <c r="E28" s="4" t="s">
        <v>0</v>
      </c>
      <c r="F28" s="3" t="s">
        <v>0</v>
      </c>
      <c r="G28" s="3" t="s">
        <v>0</v>
      </c>
      <c r="H28" s="5" t="s">
        <v>0</v>
      </c>
      <c r="I28" s="5">
        <f>SUM(I20:I27)</f>
        <v>8820.4835000000021</v>
      </c>
      <c r="J28" s="3"/>
      <c r="K28" s="3"/>
      <c r="L28" s="4"/>
      <c r="M28" s="3"/>
      <c r="N28" s="3"/>
      <c r="O28" s="5"/>
      <c r="P28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OutlineSymbols="0" showWhiteSpace="0" zoomScale="60" zoomScaleNormal="60" workbookViewId="0">
      <selection activeCell="C16" sqref="C16:P16"/>
    </sheetView>
  </sheetViews>
  <sheetFormatPr defaultRowHeight="14.25" x14ac:dyDescent="0.2"/>
  <cols>
    <col min="1" max="1" width="8" style="52" bestFit="1" customWidth="1"/>
    <col min="2" max="2" width="25" style="52" bestFit="1" customWidth="1"/>
    <col min="3" max="3" width="13" style="52" customWidth="1"/>
    <col min="4" max="4" width="23" style="52" customWidth="1"/>
    <col min="5" max="5" width="13" style="52" customWidth="1"/>
    <col min="6" max="6" width="10" style="52" customWidth="1"/>
    <col min="7" max="7" width="13" style="52" customWidth="1"/>
    <col min="8" max="8" width="16" style="52" customWidth="1"/>
    <col min="9" max="9" width="14" style="52" customWidth="1"/>
    <col min="10" max="10" width="13" style="52" bestFit="1" customWidth="1"/>
    <col min="11" max="11" width="22" style="52" bestFit="1" customWidth="1"/>
    <col min="12" max="12" width="13" style="52" bestFit="1" customWidth="1"/>
    <col min="13" max="13" width="10" style="52" bestFit="1" customWidth="1"/>
    <col min="14" max="14" width="13" style="52" bestFit="1" customWidth="1"/>
    <col min="15" max="15" width="16" style="52" bestFit="1" customWidth="1"/>
    <col min="16" max="16" width="14" style="52" bestFit="1" customWidth="1"/>
    <col min="17" max="17" width="8.375" style="52" bestFit="1" customWidth="1"/>
    <col min="18" max="18" width="15.625" style="52" bestFit="1" customWidth="1"/>
    <col min="19" max="16384" width="9" style="52"/>
  </cols>
  <sheetData>
    <row r="1" spans="1:16" x14ac:dyDescent="0.2">
      <c r="A1" s="49" t="s">
        <v>0</v>
      </c>
      <c r="B1" s="49" t="s">
        <v>0</v>
      </c>
      <c r="C1" s="49" t="s">
        <v>0</v>
      </c>
      <c r="D1" s="49" t="s">
        <v>0</v>
      </c>
      <c r="E1" s="49" t="s">
        <v>0</v>
      </c>
      <c r="F1" s="49" t="s">
        <v>0</v>
      </c>
      <c r="G1" s="49" t="s">
        <v>0</v>
      </c>
      <c r="H1" s="49" t="s">
        <v>0</v>
      </c>
      <c r="I1" s="49" t="s">
        <v>0</v>
      </c>
      <c r="J1" s="49" t="s">
        <v>0</v>
      </c>
      <c r="K1" s="49" t="s">
        <v>0</v>
      </c>
      <c r="L1" s="49" t="s">
        <v>0</v>
      </c>
      <c r="M1" s="49" t="s">
        <v>0</v>
      </c>
      <c r="N1" s="49" t="s">
        <v>0</v>
      </c>
      <c r="O1" s="87" t="s">
        <v>1</v>
      </c>
      <c r="P1" s="87" t="s">
        <v>0</v>
      </c>
    </row>
    <row r="2" spans="1:16" x14ac:dyDescent="0.2">
      <c r="A2" s="49" t="s">
        <v>0</v>
      </c>
      <c r="B2" s="49" t="s">
        <v>0</v>
      </c>
      <c r="C2" s="49" t="s">
        <v>0</v>
      </c>
      <c r="D2" s="49" t="s">
        <v>0</v>
      </c>
      <c r="E2" s="49" t="s">
        <v>0</v>
      </c>
      <c r="F2" s="49" t="s">
        <v>0</v>
      </c>
      <c r="G2" s="49" t="s">
        <v>0</v>
      </c>
      <c r="H2" s="49" t="s">
        <v>0</v>
      </c>
      <c r="I2" s="49" t="s">
        <v>0</v>
      </c>
      <c r="J2" s="49" t="s">
        <v>0</v>
      </c>
      <c r="K2" s="49" t="s">
        <v>0</v>
      </c>
      <c r="L2" s="49" t="s">
        <v>0</v>
      </c>
      <c r="M2" s="49" t="s">
        <v>0</v>
      </c>
      <c r="N2" s="49" t="s">
        <v>0</v>
      </c>
      <c r="O2" s="87" t="s">
        <v>2</v>
      </c>
      <c r="P2" s="87" t="s">
        <v>0</v>
      </c>
    </row>
    <row r="3" spans="1:16" x14ac:dyDescent="0.2">
      <c r="A3" s="49" t="s">
        <v>0</v>
      </c>
      <c r="B3" s="49" t="s">
        <v>0</v>
      </c>
      <c r="C3" s="49" t="s">
        <v>0</v>
      </c>
      <c r="D3" s="49" t="s">
        <v>0</v>
      </c>
      <c r="E3" s="49" t="s">
        <v>0</v>
      </c>
      <c r="F3" s="49" t="s">
        <v>0</v>
      </c>
      <c r="G3" s="49" t="s">
        <v>0</v>
      </c>
      <c r="H3" s="49" t="s">
        <v>0</v>
      </c>
      <c r="I3" s="49" t="s">
        <v>0</v>
      </c>
      <c r="J3" s="49" t="s">
        <v>0</v>
      </c>
      <c r="K3" s="49" t="s">
        <v>0</v>
      </c>
      <c r="L3" s="49" t="s">
        <v>0</v>
      </c>
      <c r="M3" s="49" t="s">
        <v>0</v>
      </c>
      <c r="N3" s="49" t="s">
        <v>0</v>
      </c>
      <c r="O3" s="87" t="s">
        <v>3</v>
      </c>
      <c r="P3" s="87" t="s">
        <v>0</v>
      </c>
    </row>
    <row r="4" spans="1:16" ht="45" customHeight="1" x14ac:dyDescent="0.2">
      <c r="A4" s="88" t="s">
        <v>4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</row>
    <row r="5" spans="1:16" x14ac:dyDescent="0.2">
      <c r="A5" s="52" t="s">
        <v>0</v>
      </c>
    </row>
    <row r="6" spans="1:16" x14ac:dyDescent="0.2">
      <c r="A6" s="92" t="s">
        <v>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</row>
    <row r="7" spans="1:16" x14ac:dyDescent="0.2">
      <c r="A7" s="91" t="s">
        <v>6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</row>
    <row r="8" spans="1:16" ht="14.25" customHeight="1" x14ac:dyDescent="0.2">
      <c r="A8" s="92" t="str">
        <f>т1!A8</f>
        <v>Год раскрытия информации: 2021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45" customHeight="1" x14ac:dyDescent="0.2">
      <c r="A9" s="94" t="s">
        <v>7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</row>
    <row r="10" spans="1:16" x14ac:dyDescent="0.2">
      <c r="A10" s="94" t="s">
        <v>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16" x14ac:dyDescent="0.2">
      <c r="A11" s="94" t="str">
        <f>т1!A11</f>
        <v>Решение от утверждении инвестиционной программы отсутствует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</row>
    <row r="12" spans="1:16" x14ac:dyDescent="0.2">
      <c r="A12" s="91" t="s">
        <v>9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</row>
    <row r="13" spans="1:16" x14ac:dyDescent="0.2">
      <c r="A13" s="94" t="s">
        <v>10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</row>
    <row r="14" spans="1:16" x14ac:dyDescent="0.2">
      <c r="A14" s="92" t="s">
        <v>56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</row>
    <row r="15" spans="1:16" x14ac:dyDescent="0.2">
      <c r="A15" s="95" t="s">
        <v>12</v>
      </c>
      <c r="B15" s="95" t="s">
        <v>13</v>
      </c>
      <c r="C15" s="95" t="s">
        <v>14</v>
      </c>
      <c r="D15" s="95" t="s">
        <v>0</v>
      </c>
      <c r="E15" s="95" t="s">
        <v>0</v>
      </c>
      <c r="F15" s="95" t="s">
        <v>0</v>
      </c>
      <c r="G15" s="95" t="s">
        <v>0</v>
      </c>
      <c r="H15" s="95" t="s">
        <v>0</v>
      </c>
      <c r="I15" s="95" t="s">
        <v>0</v>
      </c>
      <c r="J15" s="95" t="s">
        <v>15</v>
      </c>
      <c r="K15" s="95" t="s">
        <v>0</v>
      </c>
      <c r="L15" s="95" t="s">
        <v>0</v>
      </c>
      <c r="M15" s="95" t="s">
        <v>0</v>
      </c>
      <c r="N15" s="95" t="s">
        <v>0</v>
      </c>
      <c r="O15" s="95" t="s">
        <v>0</v>
      </c>
      <c r="P15" s="95" t="s">
        <v>0</v>
      </c>
    </row>
    <row r="16" spans="1:16" ht="30" customHeight="1" x14ac:dyDescent="0.2">
      <c r="A16" s="95" t="s">
        <v>0</v>
      </c>
      <c r="B16" s="95" t="s">
        <v>0</v>
      </c>
      <c r="C16" s="9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486</v>
      </c>
      <c r="D16" s="95" t="s">
        <v>0</v>
      </c>
      <c r="E16" s="95" t="s">
        <v>0</v>
      </c>
      <c r="F16" s="95" t="s">
        <v>0</v>
      </c>
      <c r="G16" s="95" t="s">
        <v>0</v>
      </c>
      <c r="H16" s="95" t="s">
        <v>0</v>
      </c>
      <c r="I16" s="95" t="s">
        <v>0</v>
      </c>
      <c r="J16" s="9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486</v>
      </c>
      <c r="K16" s="95" t="s">
        <v>0</v>
      </c>
      <c r="L16" s="95" t="s">
        <v>0</v>
      </c>
      <c r="M16" s="95" t="s">
        <v>0</v>
      </c>
      <c r="N16" s="95" t="s">
        <v>0</v>
      </c>
      <c r="O16" s="95" t="s">
        <v>0</v>
      </c>
      <c r="P16" s="95" t="s">
        <v>0</v>
      </c>
    </row>
    <row r="17" spans="1:18" ht="30" customHeight="1" x14ac:dyDescent="0.2">
      <c r="A17" s="95" t="s">
        <v>0</v>
      </c>
      <c r="B17" s="95" t="s">
        <v>0</v>
      </c>
      <c r="C17" s="95" t="s">
        <v>16</v>
      </c>
      <c r="D17" s="95" t="s">
        <v>0</v>
      </c>
      <c r="E17" s="95" t="s">
        <v>0</v>
      </c>
      <c r="F17" s="95" t="s">
        <v>0</v>
      </c>
      <c r="G17" s="95" t="s">
        <v>17</v>
      </c>
      <c r="H17" s="95" t="s">
        <v>0</v>
      </c>
      <c r="I17" s="95" t="s">
        <v>0</v>
      </c>
      <c r="J17" s="95" t="s">
        <v>18</v>
      </c>
      <c r="K17" s="95" t="s">
        <v>0</v>
      </c>
      <c r="L17" s="95" t="s">
        <v>0</v>
      </c>
      <c r="M17" s="95" t="s">
        <v>0</v>
      </c>
      <c r="N17" s="95" t="s">
        <v>17</v>
      </c>
      <c r="O17" s="95" t="s">
        <v>0</v>
      </c>
      <c r="P17" s="95" t="s">
        <v>0</v>
      </c>
    </row>
    <row r="18" spans="1:18" ht="60" x14ac:dyDescent="0.2">
      <c r="A18" s="95" t="s">
        <v>0</v>
      </c>
      <c r="B18" s="95" t="s">
        <v>0</v>
      </c>
      <c r="C18" s="51" t="s">
        <v>19</v>
      </c>
      <c r="D18" s="51" t="s">
        <v>20</v>
      </c>
      <c r="E18" s="51" t="s">
        <v>21</v>
      </c>
      <c r="F18" s="51" t="s">
        <v>22</v>
      </c>
      <c r="G18" s="51" t="s">
        <v>23</v>
      </c>
      <c r="H18" s="51" t="s">
        <v>24</v>
      </c>
      <c r="I18" s="51" t="s">
        <v>25</v>
      </c>
      <c r="J18" s="51" t="s">
        <v>19</v>
      </c>
      <c r="K18" s="51" t="s">
        <v>20</v>
      </c>
      <c r="L18" s="51" t="s">
        <v>21</v>
      </c>
      <c r="M18" s="51" t="s">
        <v>22</v>
      </c>
      <c r="N18" s="51" t="s">
        <v>23</v>
      </c>
      <c r="O18" s="51" t="s">
        <v>24</v>
      </c>
      <c r="P18" s="51" t="s">
        <v>25</v>
      </c>
      <c r="Q18" s="51" t="s">
        <v>26</v>
      </c>
      <c r="R18" s="51" t="s">
        <v>27</v>
      </c>
    </row>
    <row r="19" spans="1:18" ht="15" x14ac:dyDescent="0.2">
      <c r="A19" s="51">
        <v>1</v>
      </c>
      <c r="B19" s="51">
        <v>2</v>
      </c>
      <c r="C19" s="51">
        <v>3</v>
      </c>
      <c r="D19" s="51">
        <v>4</v>
      </c>
      <c r="E19" s="51">
        <v>5</v>
      </c>
      <c r="F19" s="51">
        <v>6</v>
      </c>
      <c r="G19" s="51">
        <v>7</v>
      </c>
      <c r="H19" s="51">
        <v>8</v>
      </c>
      <c r="I19" s="51">
        <v>9</v>
      </c>
      <c r="J19" s="51">
        <v>10</v>
      </c>
      <c r="K19" s="51">
        <v>11</v>
      </c>
      <c r="L19" s="51">
        <v>12</v>
      </c>
      <c r="M19" s="51">
        <v>13</v>
      </c>
      <c r="N19" s="51">
        <v>14</v>
      </c>
      <c r="O19" s="51">
        <v>15</v>
      </c>
      <c r="P19" s="51">
        <v>16</v>
      </c>
    </row>
    <row r="20" spans="1:18" s="56" customFormat="1" ht="60" x14ac:dyDescent="0.2">
      <c r="A20" s="37">
        <v>1</v>
      </c>
      <c r="B20" s="38" t="s">
        <v>108</v>
      </c>
      <c r="C20" s="37">
        <v>15</v>
      </c>
      <c r="D20" s="37" t="s">
        <v>173</v>
      </c>
      <c r="E20" s="37">
        <f>0.04*2</f>
        <v>0.08</v>
      </c>
      <c r="F20" s="37" t="s">
        <v>105</v>
      </c>
      <c r="G20" s="37" t="s">
        <v>109</v>
      </c>
      <c r="H20" s="40">
        <v>53502</v>
      </c>
      <c r="I20" s="39">
        <f>H20*E20*Q20</f>
        <v>4750.9776000000002</v>
      </c>
      <c r="J20" s="37"/>
      <c r="K20" s="37"/>
      <c r="L20" s="37"/>
      <c r="M20" s="37"/>
      <c r="N20" s="37"/>
      <c r="O20" s="40"/>
      <c r="P20" s="39"/>
      <c r="Q20" s="60">
        <v>1.1100000000000001</v>
      </c>
      <c r="R20" s="61"/>
    </row>
    <row r="21" spans="1:18" ht="50.1" customHeight="1" x14ac:dyDescent="0.2">
      <c r="A21" s="18">
        <v>2</v>
      </c>
      <c r="B21" s="18" t="s">
        <v>156</v>
      </c>
      <c r="C21" s="18">
        <v>15</v>
      </c>
      <c r="D21" s="18" t="s">
        <v>172</v>
      </c>
      <c r="E21" s="37">
        <v>0.91600000000000004</v>
      </c>
      <c r="F21" s="18" t="s">
        <v>157</v>
      </c>
      <c r="G21" s="18" t="s">
        <v>174</v>
      </c>
      <c r="H21" s="40">
        <v>2106</v>
      </c>
      <c r="I21" s="39">
        <f t="shared" ref="I21:I29" si="0">H21*E21*Q21</f>
        <v>2141.2965600000002</v>
      </c>
      <c r="J21" s="18"/>
      <c r="K21" s="18"/>
      <c r="L21" s="37"/>
      <c r="M21" s="18"/>
      <c r="N21" s="18"/>
      <c r="O21" s="40"/>
      <c r="P21" s="39"/>
      <c r="Q21" s="60">
        <v>1.1100000000000001</v>
      </c>
      <c r="R21" s="64" t="s">
        <v>171</v>
      </c>
    </row>
    <row r="22" spans="1:18" s="56" customFormat="1" ht="60" x14ac:dyDescent="0.2">
      <c r="A22" s="37">
        <v>3</v>
      </c>
      <c r="B22" s="38" t="s">
        <v>110</v>
      </c>
      <c r="C22" s="37">
        <v>15</v>
      </c>
      <c r="D22" s="37" t="s">
        <v>111</v>
      </c>
      <c r="E22" s="37">
        <f>E21-E20</f>
        <v>0.83600000000000008</v>
      </c>
      <c r="F22" s="37" t="s">
        <v>105</v>
      </c>
      <c r="G22" s="37" t="s">
        <v>112</v>
      </c>
      <c r="H22" s="40">
        <v>1428</v>
      </c>
      <c r="I22" s="39">
        <f t="shared" si="0"/>
        <v>1193.8080000000002</v>
      </c>
      <c r="J22" s="37"/>
      <c r="K22" s="37"/>
      <c r="L22" s="37"/>
      <c r="M22" s="37"/>
      <c r="N22" s="37"/>
      <c r="O22" s="40"/>
      <c r="P22" s="39"/>
      <c r="Q22" s="60">
        <v>1</v>
      </c>
      <c r="R22" s="61"/>
    </row>
    <row r="23" spans="1:18" ht="39.75" customHeight="1" x14ac:dyDescent="0.2">
      <c r="A23" s="18">
        <v>4</v>
      </c>
      <c r="B23" s="18" t="s">
        <v>158</v>
      </c>
      <c r="C23" s="18">
        <v>15</v>
      </c>
      <c r="D23" s="18" t="s">
        <v>165</v>
      </c>
      <c r="E23" s="62">
        <f>87.9/1000</f>
        <v>8.7900000000000006E-2</v>
      </c>
      <c r="F23" s="18" t="s">
        <v>157</v>
      </c>
      <c r="G23" s="18" t="s">
        <v>166</v>
      </c>
      <c r="H23" s="40">
        <v>1556</v>
      </c>
      <c r="I23" s="39">
        <f t="shared" si="0"/>
        <v>151.81736400000003</v>
      </c>
      <c r="J23" s="18"/>
      <c r="K23" s="18"/>
      <c r="L23" s="62"/>
      <c r="M23" s="18"/>
      <c r="N23" s="18"/>
      <c r="O23" s="40"/>
      <c r="P23" s="39"/>
      <c r="Q23" s="60">
        <v>1.1100000000000001</v>
      </c>
      <c r="R23" s="64" t="s">
        <v>167</v>
      </c>
    </row>
    <row r="24" spans="1:18" s="56" customFormat="1" ht="60" x14ac:dyDescent="0.2">
      <c r="A24" s="37">
        <v>5</v>
      </c>
      <c r="B24" s="38" t="s">
        <v>179</v>
      </c>
      <c r="C24" s="37" t="s">
        <v>29</v>
      </c>
      <c r="D24" s="37" t="s">
        <v>104</v>
      </c>
      <c r="E24" s="37">
        <f>0.09+0.795-0.273</f>
        <v>0.61199999999999999</v>
      </c>
      <c r="F24" s="37" t="s">
        <v>105</v>
      </c>
      <c r="G24" s="37" t="s">
        <v>177</v>
      </c>
      <c r="H24" s="37">
        <v>272</v>
      </c>
      <c r="I24" s="39">
        <f t="shared" si="0"/>
        <v>184.77504000000002</v>
      </c>
      <c r="J24" s="37"/>
      <c r="K24" s="37"/>
      <c r="L24" s="37"/>
      <c r="M24" s="37"/>
      <c r="N24" s="37"/>
      <c r="O24" s="37"/>
      <c r="P24" s="39"/>
      <c r="Q24" s="60">
        <v>1.1100000000000001</v>
      </c>
      <c r="R24" s="61"/>
    </row>
    <row r="25" spans="1:18" s="56" customFormat="1" ht="60" x14ac:dyDescent="0.2">
      <c r="A25" s="37">
        <v>6</v>
      </c>
      <c r="B25" s="38" t="s">
        <v>103</v>
      </c>
      <c r="C25" s="37" t="s">
        <v>29</v>
      </c>
      <c r="D25" s="37" t="s">
        <v>104</v>
      </c>
      <c r="E25" s="37">
        <v>0.27300000000000002</v>
      </c>
      <c r="F25" s="37" t="s">
        <v>105</v>
      </c>
      <c r="G25" s="37" t="s">
        <v>176</v>
      </c>
      <c r="H25" s="37">
        <v>405</v>
      </c>
      <c r="I25" s="39">
        <f t="shared" si="0"/>
        <v>122.72715000000002</v>
      </c>
      <c r="J25" s="37"/>
      <c r="K25" s="37"/>
      <c r="L25" s="37"/>
      <c r="M25" s="37"/>
      <c r="N25" s="37"/>
      <c r="O25" s="37"/>
      <c r="P25" s="39"/>
      <c r="Q25" s="60">
        <v>1.1100000000000001</v>
      </c>
      <c r="R25" s="61"/>
    </row>
    <row r="26" spans="1:18" s="56" customFormat="1" ht="60" x14ac:dyDescent="0.2">
      <c r="A26" s="37">
        <v>7</v>
      </c>
      <c r="B26" s="38" t="s">
        <v>180</v>
      </c>
      <c r="C26" s="37" t="s">
        <v>29</v>
      </c>
      <c r="D26" s="37" t="s">
        <v>106</v>
      </c>
      <c r="E26" s="37">
        <f>0.475+0.09</f>
        <v>0.56499999999999995</v>
      </c>
      <c r="F26" s="37" t="s">
        <v>105</v>
      </c>
      <c r="G26" s="37" t="s">
        <v>178</v>
      </c>
      <c r="H26" s="37">
        <v>258</v>
      </c>
      <c r="I26" s="39">
        <f t="shared" si="0"/>
        <v>161.8047</v>
      </c>
      <c r="J26" s="37"/>
      <c r="K26" s="37"/>
      <c r="L26" s="37"/>
      <c r="M26" s="37"/>
      <c r="N26" s="37"/>
      <c r="O26" s="37"/>
      <c r="P26" s="39"/>
      <c r="Q26" s="60">
        <v>1.1100000000000001</v>
      </c>
      <c r="R26" s="61"/>
    </row>
    <row r="27" spans="1:18" s="56" customFormat="1" ht="60" x14ac:dyDescent="0.2">
      <c r="A27" s="37">
        <v>8</v>
      </c>
      <c r="B27" s="38" t="s">
        <v>179</v>
      </c>
      <c r="C27" s="37" t="s">
        <v>29</v>
      </c>
      <c r="D27" s="37" t="s">
        <v>107</v>
      </c>
      <c r="E27" s="37">
        <v>0.33</v>
      </c>
      <c r="F27" s="37" t="s">
        <v>105</v>
      </c>
      <c r="G27" s="37" t="s">
        <v>181</v>
      </c>
      <c r="H27" s="37">
        <v>246</v>
      </c>
      <c r="I27" s="39">
        <f t="shared" si="0"/>
        <v>90.109800000000021</v>
      </c>
      <c r="J27" s="37"/>
      <c r="K27" s="37"/>
      <c r="L27" s="37"/>
      <c r="M27" s="37"/>
      <c r="N27" s="37"/>
      <c r="O27" s="37"/>
      <c r="P27" s="39"/>
      <c r="Q27" s="60">
        <v>1.1100000000000001</v>
      </c>
      <c r="R27" s="61"/>
    </row>
    <row r="28" spans="1:18" s="63" customFormat="1" ht="75" x14ac:dyDescent="0.2">
      <c r="A28" s="18">
        <v>9</v>
      </c>
      <c r="B28" s="22" t="s">
        <v>188</v>
      </c>
      <c r="C28" s="22"/>
      <c r="D28" s="22" t="s">
        <v>189</v>
      </c>
      <c r="E28" s="23">
        <v>1.78</v>
      </c>
      <c r="F28" s="22" t="s">
        <v>190</v>
      </c>
      <c r="G28" s="22" t="s">
        <v>191</v>
      </c>
      <c r="H28" s="66">
        <v>496</v>
      </c>
      <c r="I28" s="39">
        <f t="shared" si="0"/>
        <v>882.88</v>
      </c>
      <c r="J28" s="22"/>
      <c r="K28" s="22"/>
      <c r="L28" s="23"/>
      <c r="M28" s="22"/>
      <c r="N28" s="22"/>
      <c r="O28" s="66"/>
      <c r="P28" s="67"/>
      <c r="Q28" s="65">
        <v>1</v>
      </c>
      <c r="R28" s="65"/>
    </row>
    <row r="29" spans="1:18" s="56" customFormat="1" ht="45" x14ac:dyDescent="0.2">
      <c r="A29" s="37">
        <v>10</v>
      </c>
      <c r="B29" s="41" t="s">
        <v>113</v>
      </c>
      <c r="C29" s="41">
        <v>15</v>
      </c>
      <c r="D29" s="41" t="s">
        <v>114</v>
      </c>
      <c r="E29" s="41">
        <v>1</v>
      </c>
      <c r="F29" s="41" t="s">
        <v>105</v>
      </c>
      <c r="G29" s="41" t="s">
        <v>115</v>
      </c>
      <c r="H29" s="42">
        <v>611</v>
      </c>
      <c r="I29" s="39">
        <f t="shared" si="0"/>
        <v>611</v>
      </c>
      <c r="J29" s="41"/>
      <c r="K29" s="41"/>
      <c r="L29" s="41"/>
      <c r="M29" s="41"/>
      <c r="N29" s="41"/>
      <c r="O29" s="42"/>
      <c r="P29" s="39"/>
      <c r="Q29" s="61">
        <v>1</v>
      </c>
      <c r="R29" s="61"/>
    </row>
    <row r="30" spans="1:18" ht="60" x14ac:dyDescent="0.2">
      <c r="A30" s="11">
        <v>11</v>
      </c>
      <c r="B30" s="11" t="s">
        <v>28</v>
      </c>
      <c r="C30" s="11" t="s">
        <v>0</v>
      </c>
      <c r="D30" s="11" t="s">
        <v>0</v>
      </c>
      <c r="E30" s="12" t="s">
        <v>0</v>
      </c>
      <c r="F30" s="11" t="s">
        <v>0</v>
      </c>
      <c r="G30" s="11" t="s">
        <v>0</v>
      </c>
      <c r="H30" s="30" t="s">
        <v>0</v>
      </c>
      <c r="I30" s="30">
        <f>SUM(I20:I29)</f>
        <v>10291.196214000001</v>
      </c>
      <c r="J30" s="11"/>
      <c r="K30" s="11"/>
      <c r="L30" s="12"/>
      <c r="M30" s="11"/>
      <c r="N30" s="11"/>
      <c r="O30" s="30"/>
      <c r="P30" s="30"/>
    </row>
    <row r="32" spans="1:18" ht="15" x14ac:dyDescent="0.2">
      <c r="K32" s="46"/>
      <c r="M32" s="46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zoomScale="60" zoomScaleNormal="6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87" t="s">
        <v>1</v>
      </c>
      <c r="P1" s="8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87" t="s">
        <v>2</v>
      </c>
      <c r="P2" s="8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87" t="s">
        <v>3</v>
      </c>
      <c r="P3" s="87" t="s">
        <v>0</v>
      </c>
    </row>
    <row r="4" spans="1:16" ht="45" customHeight="1" x14ac:dyDescent="0.2">
      <c r="A4" s="88" t="s">
        <v>4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</row>
    <row r="5" spans="1:16" x14ac:dyDescent="0.2">
      <c r="A5" t="s">
        <v>0</v>
      </c>
    </row>
    <row r="6" spans="1:16" x14ac:dyDescent="0.2">
      <c r="A6" s="90" t="s">
        <v>5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x14ac:dyDescent="0.2">
      <c r="A7" s="91" t="s">
        <v>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1:16" ht="14.25" customHeight="1" x14ac:dyDescent="0.2">
      <c r="A8" s="92" t="str">
        <f>т1!A8</f>
        <v>Год раскрытия информации: 2021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16" ht="45" customHeight="1" x14ac:dyDescent="0.2">
      <c r="A9" s="93" t="s">
        <v>7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</row>
    <row r="10" spans="1:16" x14ac:dyDescent="0.2">
      <c r="A10" s="93" t="s">
        <v>8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</row>
    <row r="11" spans="1:16" x14ac:dyDescent="0.2">
      <c r="A11" s="93" t="str">
        <f>т1!A11</f>
        <v>Решение от утверждении инвестиционной программы отсутствует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</row>
    <row r="12" spans="1:16" x14ac:dyDescent="0.2">
      <c r="A12" s="91" t="s">
        <v>9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</row>
    <row r="13" spans="1:16" x14ac:dyDescent="0.2">
      <c r="A13" s="93" t="s">
        <v>10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</row>
    <row r="14" spans="1:16" x14ac:dyDescent="0.2">
      <c r="A14" s="90" t="s">
        <v>57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</row>
    <row r="15" spans="1:16" x14ac:dyDescent="0.2">
      <c r="A15" s="95" t="s">
        <v>12</v>
      </c>
      <c r="B15" s="95" t="s">
        <v>13</v>
      </c>
      <c r="C15" s="95" t="s">
        <v>14</v>
      </c>
      <c r="D15" s="95" t="s">
        <v>0</v>
      </c>
      <c r="E15" s="95" t="s">
        <v>0</v>
      </c>
      <c r="F15" s="95" t="s">
        <v>0</v>
      </c>
      <c r="G15" s="95" t="s">
        <v>0</v>
      </c>
      <c r="H15" s="95" t="s">
        <v>0</v>
      </c>
      <c r="I15" s="95" t="s">
        <v>0</v>
      </c>
      <c r="J15" s="95" t="s">
        <v>15</v>
      </c>
      <c r="K15" s="95" t="s">
        <v>0</v>
      </c>
      <c r="L15" s="95" t="s">
        <v>0</v>
      </c>
      <c r="M15" s="95" t="s">
        <v>0</v>
      </c>
      <c r="N15" s="95" t="s">
        <v>0</v>
      </c>
      <c r="O15" s="95" t="s">
        <v>0</v>
      </c>
      <c r="P15" s="95" t="s">
        <v>0</v>
      </c>
    </row>
    <row r="16" spans="1:16" ht="30" customHeight="1" x14ac:dyDescent="0.2">
      <c r="A16" s="95" t="s">
        <v>0</v>
      </c>
      <c r="B16" s="95" t="s">
        <v>0</v>
      </c>
      <c r="C16" s="95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486</v>
      </c>
      <c r="D16" s="95" t="s">
        <v>0</v>
      </c>
      <c r="E16" s="95" t="s">
        <v>0</v>
      </c>
      <c r="F16" s="95" t="s">
        <v>0</v>
      </c>
      <c r="G16" s="95" t="s">
        <v>0</v>
      </c>
      <c r="H16" s="95" t="s">
        <v>0</v>
      </c>
      <c r="I16" s="95" t="s">
        <v>0</v>
      </c>
      <c r="J16" s="95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25.12.2020 № 486</v>
      </c>
      <c r="K16" s="95" t="s">
        <v>0</v>
      </c>
      <c r="L16" s="95" t="s">
        <v>0</v>
      </c>
      <c r="M16" s="95" t="s">
        <v>0</v>
      </c>
      <c r="N16" s="95" t="s">
        <v>0</v>
      </c>
      <c r="O16" s="95" t="s">
        <v>0</v>
      </c>
      <c r="P16" s="95" t="s">
        <v>0</v>
      </c>
    </row>
    <row r="17" spans="1:18" ht="30" customHeight="1" x14ac:dyDescent="0.2">
      <c r="A17" s="95" t="s">
        <v>0</v>
      </c>
      <c r="B17" s="95" t="s">
        <v>0</v>
      </c>
      <c r="C17" s="95" t="s">
        <v>16</v>
      </c>
      <c r="D17" s="95" t="s">
        <v>0</v>
      </c>
      <c r="E17" s="95" t="s">
        <v>0</v>
      </c>
      <c r="F17" s="95" t="s">
        <v>0</v>
      </c>
      <c r="G17" s="95" t="s">
        <v>17</v>
      </c>
      <c r="H17" s="95" t="s">
        <v>0</v>
      </c>
      <c r="I17" s="95" t="s">
        <v>0</v>
      </c>
      <c r="J17" s="95" t="s">
        <v>18</v>
      </c>
      <c r="K17" s="95" t="s">
        <v>0</v>
      </c>
      <c r="L17" s="95" t="s">
        <v>0</v>
      </c>
      <c r="M17" s="95" t="s">
        <v>0</v>
      </c>
      <c r="N17" s="95" t="s">
        <v>17</v>
      </c>
      <c r="O17" s="95" t="s">
        <v>0</v>
      </c>
      <c r="P17" s="95" t="s">
        <v>0</v>
      </c>
    </row>
    <row r="18" spans="1:18" ht="60" x14ac:dyDescent="0.2">
      <c r="A18" s="95" t="s">
        <v>0</v>
      </c>
      <c r="B18" s="95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36" customFormat="1" ht="50.1" customHeight="1" x14ac:dyDescent="0.2">
      <c r="A20" s="18">
        <v>1</v>
      </c>
      <c r="B20" s="18" t="s">
        <v>117</v>
      </c>
      <c r="C20" s="18">
        <v>110</v>
      </c>
      <c r="D20" s="18" t="s">
        <v>118</v>
      </c>
      <c r="E20" s="19">
        <v>3</v>
      </c>
      <c r="F20" s="18" t="s">
        <v>50</v>
      </c>
      <c r="G20" s="18" t="s">
        <v>119</v>
      </c>
      <c r="H20" s="20">
        <v>833</v>
      </c>
      <c r="I20" s="20">
        <f>H20*E20</f>
        <v>2499</v>
      </c>
      <c r="J20" s="18"/>
      <c r="K20" s="18"/>
      <c r="L20" s="19"/>
      <c r="M20" s="18"/>
      <c r="N20" s="18"/>
      <c r="O20" s="20"/>
      <c r="P20" s="20"/>
      <c r="Q20" s="36" t="s">
        <v>0</v>
      </c>
      <c r="R20" s="36" t="s">
        <v>0</v>
      </c>
    </row>
    <row r="21" spans="1:18" s="36" customFormat="1" ht="50.1" customHeight="1" x14ac:dyDescent="0.2">
      <c r="A21" s="18">
        <v>2</v>
      </c>
      <c r="B21" s="18" t="s">
        <v>117</v>
      </c>
      <c r="C21" s="18">
        <v>110</v>
      </c>
      <c r="D21" s="18" t="s">
        <v>120</v>
      </c>
      <c r="E21" s="19">
        <v>2</v>
      </c>
      <c r="F21" s="18" t="s">
        <v>50</v>
      </c>
      <c r="G21" s="18" t="s">
        <v>121</v>
      </c>
      <c r="H21" s="20">
        <v>100</v>
      </c>
      <c r="I21" s="20">
        <f t="shared" ref="I21:I23" si="0">H21*E21</f>
        <v>200</v>
      </c>
      <c r="J21" s="18"/>
      <c r="K21" s="18"/>
      <c r="L21" s="19"/>
      <c r="M21" s="18"/>
      <c r="N21" s="18"/>
      <c r="O21" s="20"/>
      <c r="P21" s="20"/>
      <c r="Q21" s="36" t="s">
        <v>0</v>
      </c>
      <c r="R21" s="36" t="s">
        <v>0</v>
      </c>
    </row>
    <row r="22" spans="1:18" s="36" customFormat="1" ht="50.1" customHeight="1" x14ac:dyDescent="0.2">
      <c r="A22" s="18">
        <v>3</v>
      </c>
      <c r="B22" s="18" t="s">
        <v>117</v>
      </c>
      <c r="C22" s="18">
        <v>110</v>
      </c>
      <c r="D22" s="18" t="s">
        <v>122</v>
      </c>
      <c r="E22" s="19">
        <v>1</v>
      </c>
      <c r="F22" s="18" t="s">
        <v>50</v>
      </c>
      <c r="G22" s="18" t="s">
        <v>123</v>
      </c>
      <c r="H22" s="20">
        <v>1220</v>
      </c>
      <c r="I22" s="20">
        <f t="shared" si="0"/>
        <v>1220</v>
      </c>
      <c r="J22" s="18"/>
      <c r="K22" s="18"/>
      <c r="L22" s="19"/>
      <c r="M22" s="18"/>
      <c r="N22" s="18"/>
      <c r="O22" s="20"/>
      <c r="P22" s="20"/>
      <c r="Q22" s="36" t="s">
        <v>0</v>
      </c>
      <c r="R22" s="36" t="s">
        <v>0</v>
      </c>
    </row>
    <row r="23" spans="1:18" s="36" customFormat="1" ht="50.1" customHeight="1" x14ac:dyDescent="0.2">
      <c r="A23" s="18">
        <v>4</v>
      </c>
      <c r="B23" s="18" t="s">
        <v>117</v>
      </c>
      <c r="C23" s="18">
        <v>110</v>
      </c>
      <c r="D23" s="18" t="s">
        <v>124</v>
      </c>
      <c r="E23" s="19">
        <v>1</v>
      </c>
      <c r="F23" s="18" t="s">
        <v>50</v>
      </c>
      <c r="G23" s="18" t="s">
        <v>125</v>
      </c>
      <c r="H23" s="20">
        <v>1275</v>
      </c>
      <c r="I23" s="20">
        <f t="shared" si="0"/>
        <v>1275</v>
      </c>
      <c r="J23" s="18"/>
      <c r="K23" s="18"/>
      <c r="L23" s="19"/>
      <c r="M23" s="18"/>
      <c r="N23" s="18"/>
      <c r="O23" s="20"/>
      <c r="P23" s="20"/>
      <c r="Q23" s="36" t="s">
        <v>0</v>
      </c>
      <c r="R23" s="36" t="s">
        <v>0</v>
      </c>
    </row>
    <row r="24" spans="1:18" ht="50.1" customHeight="1" x14ac:dyDescent="0.2">
      <c r="A24" s="3" t="s">
        <v>0</v>
      </c>
      <c r="B24" s="3" t="s">
        <v>28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v>0</v>
      </c>
      <c r="J24" s="3"/>
      <c r="K24" s="3"/>
      <c r="L24" s="4"/>
      <c r="M24" s="3"/>
      <c r="N24" s="3"/>
      <c r="O24" s="5"/>
      <c r="P24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71" bestFit="1" customWidth="1"/>
    <col min="2" max="2" width="25" style="71" bestFit="1" customWidth="1"/>
    <col min="3" max="3" width="18.75" style="71" customWidth="1"/>
    <col min="4" max="4" width="4.25" style="71" customWidth="1"/>
    <col min="5" max="5" width="9.125" style="71" customWidth="1"/>
    <col min="6" max="6" width="29.375" style="71" customWidth="1"/>
    <col min="7" max="7" width="11.5" style="71" customWidth="1"/>
    <col min="8" max="23" width="9" style="71" hidden="1" customWidth="1"/>
    <col min="24" max="25" width="9.875" style="71" bestFit="1" customWidth="1"/>
    <col min="26" max="16384" width="9" style="71"/>
  </cols>
  <sheetData>
    <row r="1" spans="1:25" x14ac:dyDescent="0.2">
      <c r="A1" s="71" t="s">
        <v>58</v>
      </c>
    </row>
    <row r="2" spans="1:25" ht="45" x14ac:dyDescent="0.2">
      <c r="A2" s="37" t="s">
        <v>12</v>
      </c>
      <c r="B2" s="37" t="s">
        <v>59</v>
      </c>
      <c r="C2" s="100" t="s">
        <v>14</v>
      </c>
      <c r="D2" s="101"/>
      <c r="E2" s="102"/>
      <c r="F2" s="72" t="s">
        <v>15</v>
      </c>
      <c r="G2" s="73"/>
    </row>
    <row r="3" spans="1:25" ht="135" x14ac:dyDescent="0.25">
      <c r="A3" s="37">
        <v>1</v>
      </c>
      <c r="B3" s="37" t="s">
        <v>60</v>
      </c>
      <c r="C3" s="97">
        <f>т2!I42+т3!I21+т4!I28+т5!I30</f>
        <v>492708.96971399989</v>
      </c>
      <c r="D3" s="98"/>
      <c r="E3" s="99"/>
      <c r="F3" s="74"/>
      <c r="G3" s="14"/>
      <c r="Y3" s="13"/>
    </row>
    <row r="4" spans="1:25" ht="15.75" x14ac:dyDescent="0.2">
      <c r="A4" s="37">
        <v>2</v>
      </c>
      <c r="B4" s="37" t="s">
        <v>61</v>
      </c>
      <c r="C4" s="97">
        <f>C3*20%</f>
        <v>98541.793942799981</v>
      </c>
      <c r="D4" s="98"/>
      <c r="E4" s="99"/>
      <c r="F4" s="74"/>
      <c r="G4" s="14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37">
        <v>3</v>
      </c>
      <c r="B5" s="37" t="s">
        <v>62</v>
      </c>
      <c r="C5" s="97">
        <f>C4+C3</f>
        <v>591250.76365679991</v>
      </c>
      <c r="D5" s="98"/>
      <c r="E5" s="99"/>
      <c r="F5" s="75"/>
      <c r="G5" s="76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9">
        <v>104.7</v>
      </c>
      <c r="S5" s="35">
        <v>104.7</v>
      </c>
      <c r="T5" s="35">
        <v>104.7</v>
      </c>
      <c r="U5" s="35">
        <v>104.7</v>
      </c>
      <c r="V5" s="35">
        <v>104.7</v>
      </c>
      <c r="W5" s="35">
        <v>104.7</v>
      </c>
    </row>
    <row r="6" spans="1:25" ht="60" x14ac:dyDescent="0.2">
      <c r="A6" s="37">
        <v>4</v>
      </c>
      <c r="B6" s="37" t="s">
        <v>63</v>
      </c>
      <c r="C6" s="97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683123.92048646486</v>
      </c>
      <c r="D6" s="98"/>
      <c r="E6" s="99"/>
      <c r="F6" s="75"/>
      <c r="G6" s="76"/>
    </row>
    <row r="7" spans="1:25" ht="75" x14ac:dyDescent="0.2">
      <c r="A7" s="37">
        <v>5</v>
      </c>
      <c r="B7" s="37" t="s">
        <v>64</v>
      </c>
      <c r="C7" s="97">
        <f>14.229+8621.58410200004</f>
        <v>8635.8131020000401</v>
      </c>
      <c r="D7" s="98"/>
      <c r="E7" s="99"/>
      <c r="F7" s="74"/>
      <c r="G7" s="14"/>
      <c r="H7" s="10">
        <f>C5/1000</f>
        <v>591.2507636567999</v>
      </c>
      <c r="I7" s="10">
        <f>C18</f>
        <v>683.12392048646484</v>
      </c>
      <c r="X7" s="10"/>
    </row>
    <row r="8" spans="1:25" ht="45" x14ac:dyDescent="0.2">
      <c r="A8" s="37">
        <v>6</v>
      </c>
      <c r="B8" s="37" t="s">
        <v>65</v>
      </c>
      <c r="C8" s="97">
        <f>C5-C7</f>
        <v>582614.95055479987</v>
      </c>
      <c r="D8" s="98"/>
      <c r="E8" s="99"/>
      <c r="F8" s="74"/>
      <c r="G8" s="14"/>
      <c r="K8" s="71">
        <v>677.87917689000005</v>
      </c>
      <c r="L8" s="71">
        <f>K8*1000-C9-C7</f>
        <v>0</v>
      </c>
      <c r="M8" s="71">
        <v>8621.5841020000407</v>
      </c>
    </row>
    <row r="9" spans="1:25" ht="90" x14ac:dyDescent="0.25">
      <c r="A9" s="37">
        <v>7</v>
      </c>
      <c r="B9" s="37" t="s">
        <v>66</v>
      </c>
      <c r="C9" s="97">
        <f>SUM(C10:E15)</f>
        <v>669243.36378799996</v>
      </c>
      <c r="D9" s="98"/>
      <c r="E9" s="99"/>
      <c r="F9" s="77"/>
      <c r="G9" s="78"/>
      <c r="X9" s="17"/>
    </row>
    <row r="10" spans="1:25" ht="15" x14ac:dyDescent="0.2">
      <c r="A10" s="37">
        <v>7.1</v>
      </c>
      <c r="B10" s="37" t="s">
        <v>67</v>
      </c>
      <c r="C10" s="97">
        <v>4545.6184679999997</v>
      </c>
      <c r="D10" s="98"/>
      <c r="E10" s="99"/>
      <c r="F10" s="74"/>
      <c r="G10" s="14"/>
    </row>
    <row r="11" spans="1:25" ht="15" x14ac:dyDescent="0.2">
      <c r="A11" s="37">
        <v>7.2</v>
      </c>
      <c r="B11" s="37" t="s">
        <v>68</v>
      </c>
      <c r="C11" s="103">
        <v>8282.3809999999994</v>
      </c>
      <c r="D11" s="98"/>
      <c r="E11" s="99"/>
      <c r="F11" s="79"/>
      <c r="G11" s="80"/>
    </row>
    <row r="12" spans="1:25" ht="15" x14ac:dyDescent="0.2">
      <c r="A12" s="37">
        <v>7.3</v>
      </c>
      <c r="B12" s="37" t="s">
        <v>69</v>
      </c>
      <c r="C12" s="97">
        <f>H13*1000</f>
        <v>656395.11431999994</v>
      </c>
      <c r="D12" s="98"/>
      <c r="E12" s="99"/>
      <c r="F12" s="79"/>
      <c r="G12" s="80"/>
    </row>
    <row r="13" spans="1:25" ht="15.75" x14ac:dyDescent="0.25">
      <c r="A13" s="37">
        <v>7.4</v>
      </c>
      <c r="B13" s="37" t="s">
        <v>73</v>
      </c>
      <c r="C13" s="97">
        <f>I13*1000</f>
        <v>20.25</v>
      </c>
      <c r="D13" s="98"/>
      <c r="E13" s="99"/>
      <c r="F13" s="74"/>
      <c r="G13" s="14"/>
      <c r="H13" s="81">
        <v>656.39511431999995</v>
      </c>
      <c r="I13" s="82">
        <v>2.0250000000000001E-2</v>
      </c>
      <c r="J13" s="82">
        <v>0</v>
      </c>
      <c r="K13" s="82">
        <v>0</v>
      </c>
    </row>
    <row r="14" spans="1:25" ht="15" x14ac:dyDescent="0.2">
      <c r="A14" s="37">
        <v>7.5</v>
      </c>
      <c r="B14" s="37" t="s">
        <v>74</v>
      </c>
      <c r="C14" s="97">
        <f>J13*1000</f>
        <v>0</v>
      </c>
      <c r="D14" s="98"/>
      <c r="E14" s="99"/>
      <c r="F14" s="74"/>
      <c r="G14" s="14"/>
    </row>
    <row r="15" spans="1:25" ht="15.75" x14ac:dyDescent="0.25">
      <c r="A15" s="37">
        <v>7.6</v>
      </c>
      <c r="B15" s="37" t="s">
        <v>75</v>
      </c>
      <c r="C15" s="97">
        <f>K13*1000</f>
        <v>0</v>
      </c>
      <c r="D15" s="98"/>
      <c r="E15" s="99"/>
      <c r="F15" s="74"/>
      <c r="G15" s="14"/>
      <c r="H15" s="82">
        <v>656.39511431999995</v>
      </c>
      <c r="I15" s="82">
        <v>0</v>
      </c>
      <c r="J15" s="82">
        <v>0</v>
      </c>
      <c r="K15" s="82">
        <v>-2.34097578</v>
      </c>
      <c r="L15" s="82">
        <v>658.73609009999996</v>
      </c>
      <c r="M15" s="82">
        <v>2.0250000000000001E-2</v>
      </c>
    </row>
    <row r="16" spans="1:25" ht="15" x14ac:dyDescent="0.2">
      <c r="A16" s="37">
        <v>7.7</v>
      </c>
      <c r="B16" s="37" t="s">
        <v>192</v>
      </c>
      <c r="C16" s="97">
        <v>0</v>
      </c>
      <c r="D16" s="98"/>
      <c r="E16" s="99"/>
      <c r="F16" s="74"/>
      <c r="G16" s="14"/>
    </row>
    <row r="17" spans="1:26" ht="15" x14ac:dyDescent="0.2">
      <c r="A17" s="37">
        <v>7.8</v>
      </c>
      <c r="B17" s="37" t="s">
        <v>193</v>
      </c>
      <c r="C17" s="97">
        <v>0</v>
      </c>
      <c r="D17" s="98"/>
      <c r="E17" s="99"/>
      <c r="F17" s="74"/>
      <c r="G17" s="14"/>
    </row>
    <row r="18" spans="1:26" ht="75" x14ac:dyDescent="0.2">
      <c r="A18" s="37">
        <v>8</v>
      </c>
      <c r="B18" s="37" t="s">
        <v>70</v>
      </c>
      <c r="C18" s="97">
        <f>C6/1000</f>
        <v>683.12392048646484</v>
      </c>
      <c r="D18" s="98"/>
      <c r="E18" s="99"/>
      <c r="F18" s="74"/>
      <c r="G18" s="14"/>
    </row>
    <row r="19" spans="1:26" ht="105" x14ac:dyDescent="0.2">
      <c r="A19" s="37">
        <v>9</v>
      </c>
      <c r="B19" s="37" t="s">
        <v>71</v>
      </c>
      <c r="C19" s="97">
        <v>0</v>
      </c>
      <c r="D19" s="98"/>
      <c r="E19" s="99"/>
      <c r="F19" s="65"/>
      <c r="G19" s="8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84"/>
    </row>
    <row r="20" spans="1:26" ht="30" x14ac:dyDescent="0.2">
      <c r="A20" s="37">
        <v>10</v>
      </c>
      <c r="B20" s="37" t="s">
        <v>72</v>
      </c>
      <c r="C20" s="97">
        <f>(C19+C18)*1000</f>
        <v>683123.92048646486</v>
      </c>
      <c r="D20" s="98"/>
      <c r="E20" s="99"/>
      <c r="F20" s="74"/>
      <c r="G20" s="14"/>
      <c r="X20" s="10"/>
      <c r="Y20" s="85"/>
      <c r="Z20" s="86"/>
    </row>
    <row r="21" spans="1:26" x14ac:dyDescent="0.2">
      <c r="X21" s="1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2020-10-30T10:02:12Z</cp:lastPrinted>
  <dcterms:created xsi:type="dcterms:W3CDTF">2019-03-20T11:39:15Z</dcterms:created>
  <dcterms:modified xsi:type="dcterms:W3CDTF">2021-03-30T07:48:43Z</dcterms:modified>
</cp:coreProperties>
</file>