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8-0227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4" i="8" l="1"/>
  <c r="C13" i="8"/>
  <c r="A11" i="1" l="1"/>
  <c r="A8" i="6" l="1"/>
  <c r="A8" i="5"/>
  <c r="A8" i="4"/>
  <c r="A8" i="3"/>
  <c r="A8" i="2"/>
  <c r="E22" i="3" l="1"/>
  <c r="E21" i="3"/>
  <c r="I22" i="3"/>
  <c r="R25" i="3" s="1"/>
  <c r="I24" i="3"/>
  <c r="I21" i="3"/>
  <c r="I23" i="3"/>
  <c r="I25" i="3"/>
  <c r="I20" i="3"/>
  <c r="I21" i="4"/>
  <c r="I25" i="5"/>
  <c r="E24" i="5"/>
  <c r="I23" i="5"/>
  <c r="E22" i="5"/>
  <c r="I21" i="5"/>
  <c r="I22" i="5"/>
  <c r="I24" i="5"/>
  <c r="I20" i="5"/>
  <c r="I20" i="4"/>
  <c r="I26" i="3" l="1"/>
  <c r="C9" i="8" l="1"/>
  <c r="C3" i="8" l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A11" i="4"/>
  <c r="J16" i="3"/>
  <c r="A11" i="3"/>
  <c r="J16" i="2"/>
  <c r="A11" i="2"/>
</calcChain>
</file>

<file path=xl/sharedStrings.xml><?xml version="1.0" encoding="utf-8"?>
<sst xmlns="http://schemas.openxmlformats.org/spreadsheetml/2006/main" count="874" uniqueCount="97">
  <si>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</si>
  <si>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</si>
  <si>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</si>
  <si>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</si>
  <si>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</si>
  <si>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</si>
  <si>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</si>
  <si>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</si>
  <si>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</si>
  <si>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</si>
  <si>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</si>
  <si>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</si>
  <si>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</si>
  <si>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</si>
  <si>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</si>
  <si>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</si>
  <si>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</si>
  <si>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</si>
  <si>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</si>
  <si>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</si>
  <si>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</si>
  <si>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</si>
  <si>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</si>
  <si>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</si>
  <si>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</si>
  <si>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</si>
  <si>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</si>
  <si>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</si>
  <si>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</si>
  <si>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</si>
  <si>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</si>
  <si>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</si>
  <si>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</si>
  <si>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</si>
  <si>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</si>
  <si>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</si>
  <si>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</si>
  <si>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</si>
  <si>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</si>
  <si>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</si>
  <si>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</si>
  <si>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</si>
  <si>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</si>
  <si>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</si>
  <si>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</si>
  <si>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</si>
  <si>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</si>
  <si>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</si>
  <si>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</si>
  <si>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</si>
  <si>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</si>
  <si>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</si>
  <si>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</si>
  <si>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</si>
  <si>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</si>
  <si>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</si>
  <si>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</si>
  <si>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</si>
  <si>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</si>
  <si>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</si>
  <si>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</si>
  <si>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</si>
  <si>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Б2-02-1</t>
  </si>
  <si>
    <t>1 ед.</t>
  </si>
  <si>
    <t>6_20</t>
  </si>
  <si>
    <t>1 км</t>
  </si>
  <si>
    <t>10 (15)</t>
  </si>
  <si>
    <t>120 мм2</t>
  </si>
  <si>
    <t>К1-05-2</t>
  </si>
  <si>
    <t>0,4-20</t>
  </si>
  <si>
    <t>6-15</t>
  </si>
  <si>
    <t xml:space="preserve">УНЦ на демонтаж ВЛ 0,4 - 750 кВ </t>
  </si>
  <si>
    <t>одна цепь</t>
  </si>
  <si>
    <t>УНЦ на восстановление дорожного покрытия при прокладкекабельной линии (для всех субъектов Российской Федерации)</t>
  </si>
  <si>
    <t>Тротуар</t>
  </si>
  <si>
    <t>1 м2</t>
  </si>
  <si>
    <t>Б4-01</t>
  </si>
  <si>
    <t xml:space="preserve">УНЦ систем АСУТП и ТМ </t>
  </si>
  <si>
    <t>Шкаф ЦК ПС</t>
  </si>
  <si>
    <t>А5-01</t>
  </si>
  <si>
    <t>УНЦ элементов ПС без устройства фундаментов</t>
  </si>
  <si>
    <t>ТТ на три фазы</t>
  </si>
  <si>
    <t>И10-01-1</t>
  </si>
  <si>
    <t>ТН (до трех вторичных обмоток)  на три фазы</t>
  </si>
  <si>
    <t>И10-02-1</t>
  </si>
  <si>
    <t>П6-13</t>
  </si>
  <si>
    <t>от 501 до 1000,10</t>
  </si>
  <si>
    <t>УНЦ ИИК</t>
  </si>
  <si>
    <t xml:space="preserve">Прибор учета трехфазный </t>
  </si>
  <si>
    <t>1 точка учета</t>
  </si>
  <si>
    <t>А1-02</t>
  </si>
  <si>
    <t>М2-02-1</t>
  </si>
  <si>
    <t>ТТ нулевой последовательности на три фазы</t>
  </si>
  <si>
    <t>Год раскрытия информации: 2021</t>
  </si>
  <si>
    <t xml:space="preserve"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</t>
  </si>
  <si>
    <t>Идентификатор инвестиционного проекта: L_18-0227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</si>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</sst>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0" fontId="2" fillId="0" borderId="0" xfId="0" applyFont="1"/>
    <xf numFmtId="167" fontId="1" fillId="0" borderId="5" xfId="1" applyNumberFormat="1" applyFont="1" applyBorder="1" applyAlignment="1">
      <alignment horizontal="center" vertical="center"/>
    </xf>
    <xf numFmtId="2" fontId="1" fillId="4" borderId="5" xfId="1" applyNumberFormat="1" applyFont="1" applyFill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164" fontId="0" fillId="0" borderId="0" xfId="0" applyNumberFormat="1"/>
    <xf numFmtId="1" fontId="1" fillId="4" borderId="5" xfId="1" applyNumberFormat="1" applyFont="1" applyFill="1" applyBorder="1" applyAlignment="1">
      <alignment horizontal="center" vertical="center" wrapText="1"/>
    </xf>
    <xf numFmtId="164" fontId="1" fillId="4" borderId="5" xfId="1" applyNumberFormat="1" applyFont="1" applyFill="1" applyBorder="1" applyAlignment="1">
      <alignment horizontal="right" vertical="center"/>
    </xf>
    <xf numFmtId="49" fontId="1" fillId="0" borderId="5" xfId="1" applyNumberFormat="1" applyFont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167" fontId="1" fillId="4" borderId="5" xfId="1" applyNumberFormat="1" applyFont="1" applyFill="1" applyBorder="1" applyAlignment="1">
      <alignment horizontal="center" vertical="center"/>
    </xf>
    <xf numFmtId="1" fontId="1" fillId="4" borderId="9" xfId="1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/>
    </xf>
    <xf numFmtId="2" fontId="1" fillId="4" borderId="9" xfId="1" applyNumberFormat="1" applyFont="1" applyFill="1" applyBorder="1" applyAlignment="1">
      <alignment horizontal="center" vertical="center"/>
    </xf>
    <xf numFmtId="164" fontId="1" fillId="4" borderId="9" xfId="1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A4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5" t="s">
        <v>93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6" t="s">
        <v>94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9.5" customHeight="1" x14ac:dyDescent="0.2">
      <c r="A10" s="56" t="s">
        <v>95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ht="21.75" customHeight="1" x14ac:dyDescent="0.2">
      <c r="A11" s="56" t="str">
        <f>[1]т1!A11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9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">
        <v>96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/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38.25" customHeight="1" x14ac:dyDescent="0.2">
      <c r="A9" s="57" t="str">
        <f>т1!A9</f>
        <v xml:space="preserve"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20.25" customHeight="1" x14ac:dyDescent="0.2">
      <c r="A10" s="57" t="str">
        <f>т1!A10</f>
        <v>Идентификатор инвестиционного проекта: L_18-0227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43.5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0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 xml:space="preserve"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4.25" customHeight="1" x14ac:dyDescent="0.2">
      <c r="A10" s="57" t="str">
        <f>т1!A10</f>
        <v>Идентификатор инвестиционного проекта: L_18-0227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22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22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22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2" s="18" customFormat="1" ht="15" x14ac:dyDescent="0.2">
      <c r="A20" s="11">
        <v>1</v>
      </c>
      <c r="B20" s="45" t="s">
        <v>77</v>
      </c>
      <c r="C20" s="37"/>
      <c r="D20" s="46" t="s">
        <v>78</v>
      </c>
      <c r="E20" s="47">
        <v>300</v>
      </c>
      <c r="F20" s="45" t="s">
        <v>63</v>
      </c>
      <c r="G20" s="11" t="s">
        <v>79</v>
      </c>
      <c r="H20" s="48">
        <v>1356</v>
      </c>
      <c r="I20" s="13">
        <f>H20*E20*Q20</f>
        <v>423072</v>
      </c>
      <c r="J20" s="37"/>
      <c r="K20" s="46"/>
      <c r="L20" s="47"/>
      <c r="M20" s="45"/>
      <c r="N20" s="11"/>
      <c r="O20" s="48"/>
      <c r="P20" s="13"/>
      <c r="Q20" s="18">
        <v>1.04</v>
      </c>
    </row>
    <row r="21" spans="1:22" s="24" customFormat="1" ht="50.1" customHeight="1" x14ac:dyDescent="0.2">
      <c r="A21" s="11">
        <v>2</v>
      </c>
      <c r="B21" s="11" t="s">
        <v>80</v>
      </c>
      <c r="C21" s="11" t="s">
        <v>26</v>
      </c>
      <c r="D21" s="11" t="s">
        <v>81</v>
      </c>
      <c r="E21" s="12">
        <f>900</f>
        <v>900</v>
      </c>
      <c r="F21" s="11" t="s">
        <v>63</v>
      </c>
      <c r="G21" s="11" t="s">
        <v>82</v>
      </c>
      <c r="H21" s="13">
        <v>99</v>
      </c>
      <c r="I21" s="13">
        <f t="shared" ref="I21:I25" si="0">H21*E21*Q21</f>
        <v>92664</v>
      </c>
      <c r="J21" s="11"/>
      <c r="K21" s="11"/>
      <c r="L21" s="12"/>
      <c r="M21" s="11"/>
      <c r="N21" s="11"/>
      <c r="O21" s="13"/>
      <c r="P21" s="13"/>
      <c r="Q21" s="24">
        <v>1.04</v>
      </c>
      <c r="R21" s="24" t="s">
        <v>0</v>
      </c>
      <c r="S21" s="49"/>
      <c r="T21" s="49"/>
      <c r="U21" s="49"/>
      <c r="V21" s="49"/>
    </row>
    <row r="22" spans="1:22" s="24" customFormat="1" ht="50.1" customHeight="1" x14ac:dyDescent="0.2">
      <c r="A22" s="11">
        <v>3</v>
      </c>
      <c r="B22" s="11" t="s">
        <v>80</v>
      </c>
      <c r="C22" s="11" t="s">
        <v>26</v>
      </c>
      <c r="D22" s="11" t="s">
        <v>92</v>
      </c>
      <c r="E22" s="12">
        <f>300</f>
        <v>300</v>
      </c>
      <c r="F22" s="11" t="s">
        <v>63</v>
      </c>
      <c r="G22" s="11" t="s">
        <v>82</v>
      </c>
      <c r="H22" s="13">
        <v>99</v>
      </c>
      <c r="I22" s="13">
        <f t="shared" ref="I22" si="1">H22*E22*Q22</f>
        <v>30888</v>
      </c>
      <c r="J22" s="11"/>
      <c r="K22" s="11"/>
      <c r="L22" s="12"/>
      <c r="M22" s="11"/>
      <c r="N22" s="11"/>
      <c r="O22" s="13"/>
      <c r="P22" s="13"/>
      <c r="Q22" s="24">
        <v>1.04</v>
      </c>
      <c r="R22" s="24" t="s">
        <v>0</v>
      </c>
      <c r="S22" s="49"/>
      <c r="T22" s="49"/>
      <c r="U22" s="49"/>
      <c r="V22" s="49"/>
    </row>
    <row r="23" spans="1:22" s="24" customFormat="1" ht="50.1" customHeight="1" x14ac:dyDescent="0.2">
      <c r="A23" s="11">
        <v>4</v>
      </c>
      <c r="B23" s="11" t="s">
        <v>80</v>
      </c>
      <c r="C23" s="11" t="s">
        <v>26</v>
      </c>
      <c r="D23" s="11" t="s">
        <v>83</v>
      </c>
      <c r="E23" s="12">
        <v>900</v>
      </c>
      <c r="F23" s="11" t="s">
        <v>63</v>
      </c>
      <c r="G23" s="11" t="s">
        <v>84</v>
      </c>
      <c r="H23" s="13">
        <v>53</v>
      </c>
      <c r="I23" s="13">
        <f t="shared" si="0"/>
        <v>49608</v>
      </c>
      <c r="J23" s="11"/>
      <c r="K23" s="11"/>
      <c r="L23" s="12"/>
      <c r="M23" s="11"/>
      <c r="N23" s="11"/>
      <c r="O23" s="13"/>
      <c r="P23" s="13"/>
      <c r="Q23" s="24">
        <v>1.04</v>
      </c>
      <c r="R23" s="24" t="s">
        <v>0</v>
      </c>
      <c r="S23" s="49"/>
      <c r="T23" s="49"/>
      <c r="U23" s="49"/>
      <c r="V23" s="49"/>
    </row>
    <row r="24" spans="1:22" s="21" customFormat="1" ht="50.1" customHeight="1" x14ac:dyDescent="0.2">
      <c r="A24" s="11">
        <v>5</v>
      </c>
      <c r="B24" s="11" t="s">
        <v>87</v>
      </c>
      <c r="C24" s="23">
        <v>0.4</v>
      </c>
      <c r="D24" s="11" t="s">
        <v>88</v>
      </c>
      <c r="E24" s="12">
        <v>548</v>
      </c>
      <c r="F24" s="11" t="s">
        <v>89</v>
      </c>
      <c r="G24" s="11" t="s">
        <v>90</v>
      </c>
      <c r="H24" s="13">
        <v>24</v>
      </c>
      <c r="I24" s="13">
        <f t="shared" si="0"/>
        <v>13678.08</v>
      </c>
      <c r="J24" s="23"/>
      <c r="K24" s="11"/>
      <c r="L24" s="12"/>
      <c r="M24" s="11"/>
      <c r="N24" s="11"/>
      <c r="O24" s="13"/>
      <c r="P24" s="13"/>
      <c r="Q24" s="21">
        <v>1.04</v>
      </c>
      <c r="R24" s="21" t="s">
        <v>0</v>
      </c>
    </row>
    <row r="25" spans="1:22" s="21" customFormat="1" ht="50.1" customHeight="1" x14ac:dyDescent="0.2">
      <c r="A25" s="3">
        <v>6</v>
      </c>
      <c r="B25" s="11" t="s">
        <v>27</v>
      </c>
      <c r="C25" s="11" t="s">
        <v>26</v>
      </c>
      <c r="D25" s="11" t="s">
        <v>86</v>
      </c>
      <c r="E25" s="12">
        <v>1</v>
      </c>
      <c r="F25" s="11" t="s">
        <v>28</v>
      </c>
      <c r="G25" s="11" t="s">
        <v>85</v>
      </c>
      <c r="H25" s="13">
        <v>50000</v>
      </c>
      <c r="I25" s="13">
        <f t="shared" si="0"/>
        <v>50000</v>
      </c>
      <c r="J25" s="11"/>
      <c r="K25" s="11"/>
      <c r="L25" s="12"/>
      <c r="M25" s="11"/>
      <c r="N25" s="11"/>
      <c r="O25" s="13"/>
      <c r="P25" s="13"/>
      <c r="Q25" s="21">
        <v>1</v>
      </c>
      <c r="R25" s="39">
        <f>SUM(I20:I24)</f>
        <v>609910.07999999996</v>
      </c>
    </row>
    <row r="26" spans="1:22" ht="50.1" customHeight="1" x14ac:dyDescent="0.2">
      <c r="A26" s="3">
        <v>7</v>
      </c>
      <c r="B26" s="3" t="s">
        <v>29</v>
      </c>
      <c r="C26" s="3" t="s">
        <v>0</v>
      </c>
      <c r="D26" s="3"/>
      <c r="E26" s="4"/>
      <c r="F26" s="3"/>
      <c r="G26" s="3"/>
      <c r="H26" s="5"/>
      <c r="I26" s="5">
        <f>SUM(I20:I25)</f>
        <v>659910.07999999996</v>
      </c>
      <c r="J26" s="3"/>
      <c r="K26" s="3"/>
      <c r="L26" s="4"/>
      <c r="M26" s="3"/>
      <c r="N26" s="3"/>
      <c r="O26" s="5"/>
      <c r="P26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 xml:space="preserve"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4.25" customHeight="1" x14ac:dyDescent="0.2">
      <c r="A10" s="57" t="str">
        <f>т1!A10</f>
        <v>Идентификатор инвестиционного проекта: L_18-0227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30" x14ac:dyDescent="0.2">
      <c r="A20" s="43">
        <v>1</v>
      </c>
      <c r="B20" s="43" t="s">
        <v>71</v>
      </c>
      <c r="C20" s="43" t="s">
        <v>64</v>
      </c>
      <c r="D20" s="43" t="s">
        <v>72</v>
      </c>
      <c r="E20" s="43">
        <v>6.82</v>
      </c>
      <c r="F20" s="43" t="s">
        <v>65</v>
      </c>
      <c r="G20" s="43" t="s">
        <v>91</v>
      </c>
      <c r="H20" s="43">
        <v>287</v>
      </c>
      <c r="I20" s="41">
        <f>H20*E20*Q20</f>
        <v>2427.1016</v>
      </c>
      <c r="J20" s="43"/>
      <c r="K20" s="43"/>
      <c r="L20" s="43"/>
      <c r="M20" s="43"/>
      <c r="N20" s="43"/>
      <c r="O20" s="43"/>
      <c r="P20" s="41"/>
      <c r="Q20" s="18">
        <v>1.24</v>
      </c>
    </row>
    <row r="21" spans="1:18" ht="50.1" customHeight="1" x14ac:dyDescent="0.2">
      <c r="A21" s="3">
        <v>2</v>
      </c>
      <c r="B21" s="3" t="s">
        <v>29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I20</f>
        <v>2427.1016</v>
      </c>
      <c r="J21" s="3" t="s">
        <v>0</v>
      </c>
      <c r="K21" s="3" t="s">
        <v>0</v>
      </c>
      <c r="L21" s="4" t="s">
        <v>0</v>
      </c>
      <c r="M21" s="3" t="s">
        <v>0</v>
      </c>
      <c r="N21" s="3" t="s">
        <v>0</v>
      </c>
      <c r="O21" s="5" t="s">
        <v>0</v>
      </c>
      <c r="P21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 xml:space="preserve"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4.25" customHeight="1" x14ac:dyDescent="0.2">
      <c r="A10" s="57" t="str">
        <f>т1!A10</f>
        <v>Идентификатор инвестиционного проекта: L_18-0227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8" customFormat="1" ht="50.1" customHeight="1" x14ac:dyDescent="0.2">
      <c r="A20" s="40">
        <v>1</v>
      </c>
      <c r="B20" s="40" t="s">
        <v>53</v>
      </c>
      <c r="C20" s="40" t="s">
        <v>66</v>
      </c>
      <c r="D20" s="40" t="s">
        <v>67</v>
      </c>
      <c r="E20" s="44">
        <v>34.582999999999998</v>
      </c>
      <c r="F20" s="40" t="s">
        <v>55</v>
      </c>
      <c r="G20" s="40" t="s">
        <v>68</v>
      </c>
      <c r="H20" s="41">
        <v>2106</v>
      </c>
      <c r="I20" s="41">
        <f>H20*E20*Q20</f>
        <v>80843.29578</v>
      </c>
      <c r="J20" s="40"/>
      <c r="K20" s="40"/>
      <c r="L20" s="26"/>
      <c r="M20" s="40"/>
      <c r="N20" s="40"/>
      <c r="O20" s="41"/>
      <c r="P20" s="41"/>
      <c r="Q20" s="18">
        <v>1.1100000000000001</v>
      </c>
    </row>
    <row r="21" spans="1:18" s="21" customFormat="1" ht="50.1" customHeight="1" x14ac:dyDescent="0.2">
      <c r="A21" s="11">
        <v>2</v>
      </c>
      <c r="B21" s="11" t="s">
        <v>53</v>
      </c>
      <c r="C21" s="11" t="s">
        <v>66</v>
      </c>
      <c r="D21" s="11" t="s">
        <v>54</v>
      </c>
      <c r="E21" s="25">
        <v>27.673999999999999</v>
      </c>
      <c r="F21" s="11" t="s">
        <v>55</v>
      </c>
      <c r="G21" s="11" t="s">
        <v>56</v>
      </c>
      <c r="H21" s="13">
        <v>3055</v>
      </c>
      <c r="I21" s="41">
        <f t="shared" ref="I21:I24" si="0">H21*E21*Q21</f>
        <v>93843.917700000005</v>
      </c>
      <c r="J21" s="11"/>
      <c r="K21" s="11"/>
      <c r="L21" s="12"/>
      <c r="M21" s="11"/>
      <c r="N21" s="11"/>
      <c r="O21" s="13"/>
      <c r="P21" s="13"/>
      <c r="Q21" s="21">
        <v>1.1100000000000001</v>
      </c>
      <c r="R21" s="21" t="s">
        <v>0</v>
      </c>
    </row>
    <row r="22" spans="1:18" s="21" customFormat="1" ht="83.25" customHeight="1" x14ac:dyDescent="0.2">
      <c r="A22" s="11">
        <v>3</v>
      </c>
      <c r="B22" s="11" t="s">
        <v>60</v>
      </c>
      <c r="C22" s="42" t="s">
        <v>70</v>
      </c>
      <c r="D22" s="11" t="s">
        <v>61</v>
      </c>
      <c r="E22" s="25">
        <f>E20+E21</f>
        <v>62.256999999999998</v>
      </c>
      <c r="F22" s="11" t="s">
        <v>58</v>
      </c>
      <c r="G22" s="11" t="s">
        <v>62</v>
      </c>
      <c r="H22" s="13">
        <v>1428</v>
      </c>
      <c r="I22" s="41">
        <f t="shared" si="0"/>
        <v>88902.995999999999</v>
      </c>
      <c r="J22" s="42"/>
      <c r="K22" s="11"/>
      <c r="L22" s="12"/>
      <c r="M22" s="11"/>
      <c r="N22" s="11"/>
      <c r="O22" s="13"/>
      <c r="P22" s="13"/>
      <c r="Q22" s="21">
        <v>1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73</v>
      </c>
      <c r="C23" s="11" t="s">
        <v>26</v>
      </c>
      <c r="D23" s="11" t="s">
        <v>74</v>
      </c>
      <c r="E23" s="12">
        <v>49765.599999999999</v>
      </c>
      <c r="F23" s="11" t="s">
        <v>75</v>
      </c>
      <c r="G23" s="11" t="s">
        <v>76</v>
      </c>
      <c r="H23" s="13">
        <v>1.3</v>
      </c>
      <c r="I23" s="41">
        <f t="shared" si="0"/>
        <v>64695.28</v>
      </c>
      <c r="J23" s="11"/>
      <c r="K23" s="11"/>
      <c r="L23" s="12"/>
      <c r="M23" s="11"/>
      <c r="N23" s="11"/>
      <c r="O23" s="13"/>
      <c r="P23" s="13"/>
      <c r="Q23" s="21">
        <v>1</v>
      </c>
      <c r="R23" s="21" t="s">
        <v>0</v>
      </c>
    </row>
    <row r="24" spans="1:18" s="21" customFormat="1" ht="50.1" customHeight="1" x14ac:dyDescent="0.2">
      <c r="A24" s="11">
        <v>5</v>
      </c>
      <c r="B24" s="11" t="s">
        <v>57</v>
      </c>
      <c r="C24" s="11" t="s">
        <v>69</v>
      </c>
      <c r="D24" s="11"/>
      <c r="E24" s="12">
        <f>E22</f>
        <v>62.256999999999998</v>
      </c>
      <c r="F24" s="11" t="s">
        <v>58</v>
      </c>
      <c r="G24" s="11" t="s">
        <v>59</v>
      </c>
      <c r="H24" s="13">
        <v>611</v>
      </c>
      <c r="I24" s="41">
        <f t="shared" si="0"/>
        <v>38039.027000000002</v>
      </c>
      <c r="J24" s="11"/>
      <c r="K24" s="11"/>
      <c r="L24" s="12"/>
      <c r="M24" s="11"/>
      <c r="N24" s="11"/>
      <c r="O24" s="13"/>
      <c r="P24" s="13"/>
      <c r="Q24" s="21">
        <v>1</v>
      </c>
      <c r="R24" s="21" t="s">
        <v>0</v>
      </c>
    </row>
    <row r="25" spans="1:18" ht="50.1" customHeight="1" x14ac:dyDescent="0.2">
      <c r="A25" s="3">
        <v>6</v>
      </c>
      <c r="B25" s="3" t="s">
        <v>29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366324.51647999999</v>
      </c>
      <c r="J25" s="3" t="s">
        <v>0</v>
      </c>
      <c r="K25" s="3" t="s">
        <v>0</v>
      </c>
      <c r="L25" s="4" t="s">
        <v>0</v>
      </c>
      <c r="M25" s="3" t="s">
        <v>0</v>
      </c>
      <c r="N25" s="3" t="s">
        <v>0</v>
      </c>
      <c r="O25" s="5" t="s">
        <v>0</v>
      </c>
      <c r="P25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">
      <c r="A5" t="s">
        <v>0</v>
      </c>
    </row>
    <row r="6" spans="1:16" x14ac:dyDescent="0.2">
      <c r="A6" s="53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">
      <c r="A7" s="54" t="s">
        <v>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4.25" customHeight="1" x14ac:dyDescent="0.2">
      <c r="A8" s="55" t="str">
        <f>т1!A8</f>
        <v>Год раскрытия информации: 2021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">
      <c r="A9" s="57" t="str">
        <f>т1!A9</f>
        <v xml:space="preserve">Наименование инвестиционного проекта:Реконструкция распределительных сетей 6-10 кВ в г. Калининграде с заменой КЛ 6 кВ протяженностью 27,675 км (без прироста), КЛ 10 кВ протяженностью 27,762 км (без прироста) и перевод ВЛ 6-10 кВ общей протяженностью 6,82 км в кабельное  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4.25" customHeight="1" x14ac:dyDescent="0.2">
      <c r="A10" s="57" t="str">
        <f>т1!A10</f>
        <v>Идентификатор инвестиционного проекта: L_18-0227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">
      <c r="A11" s="57" t="str">
        <f>т1!A11</f>
        <v>Решение от утверждении инвестиционной программы отсутствует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">
      <c r="A12" s="54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">
      <c r="A13" s="57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">
      <c r="A14" s="53" t="s">
        <v>34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">
      <c r="A15" s="58" t="s">
        <v>10</v>
      </c>
      <c r="B15" s="58" t="s">
        <v>11</v>
      </c>
      <c r="C15" s="58" t="s">
        <v>12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13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">
      <c r="A16" s="58" t="s">
        <v>0</v>
      </c>
      <c r="B16" s="58" t="s">
        <v>0</v>
      </c>
      <c r="C16" s="5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 16,02,2021 № 100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0" x14ac:dyDescent="0.2">
      <c r="A18" s="58" t="s">
        <v>0</v>
      </c>
      <c r="B18" s="5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62" t="s">
        <v>12</v>
      </c>
      <c r="D2" s="63"/>
      <c r="E2" s="64"/>
      <c r="F2" s="27" t="s">
        <v>13</v>
      </c>
      <c r="G2" s="28"/>
    </row>
    <row r="3" spans="1:25" ht="135" x14ac:dyDescent="0.25">
      <c r="A3" s="22">
        <v>1</v>
      </c>
      <c r="B3" s="22" t="s">
        <v>37</v>
      </c>
      <c r="C3" s="59">
        <f>т3!I26+т4!I21+т5!I25</f>
        <v>1028661.69808</v>
      </c>
      <c r="D3" s="60"/>
      <c r="E3" s="61"/>
      <c r="F3" s="29"/>
      <c r="G3" s="30"/>
      <c r="Y3" s="15"/>
    </row>
    <row r="4" spans="1:25" ht="15.75" x14ac:dyDescent="0.2">
      <c r="A4" s="22">
        <v>2</v>
      </c>
      <c r="B4" s="22" t="s">
        <v>38</v>
      </c>
      <c r="C4" s="59">
        <f>C3*20%</f>
        <v>205732.33961600001</v>
      </c>
      <c r="D4" s="60"/>
      <c r="E4" s="61"/>
      <c r="F4" s="29"/>
      <c r="G4" s="3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59">
        <f>C4+C3</f>
        <v>1234394.037696</v>
      </c>
      <c r="D5" s="60"/>
      <c r="E5" s="61"/>
      <c r="F5" s="31"/>
      <c r="G5" s="3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59">
        <f>C7+(C5-C7)*((C10/C9*(K5+100)/200)+C11/C9*(L5+100)/200*K5/100+C12/C9*((M5+100)/200*L5/100*K5/100)+C13/C9*((N5+100)/200*M5/100*L5/100*K5/100)+C14/C9*((O5+100)/200*N5/100*M5/100*L5/100*K5/100)+C15/C9*((P5+100)/200*O5/100*N5/100*M5/100*L5/100*K5/100))</f>
        <v>1559126.2104265797</v>
      </c>
      <c r="D6" s="60"/>
      <c r="E6" s="61"/>
      <c r="F6" s="31"/>
      <c r="G6" s="32"/>
    </row>
    <row r="7" spans="1:25" ht="75" x14ac:dyDescent="0.2">
      <c r="A7" s="22">
        <v>5</v>
      </c>
      <c r="B7" s="22" t="s">
        <v>41</v>
      </c>
      <c r="C7" s="65">
        <v>0</v>
      </c>
      <c r="D7" s="66"/>
      <c r="E7" s="67"/>
      <c r="F7" s="29"/>
      <c r="G7" s="30"/>
      <c r="H7" s="10"/>
      <c r="X7" s="10"/>
    </row>
    <row r="8" spans="1:25" ht="45" x14ac:dyDescent="0.2">
      <c r="A8" s="22">
        <v>6</v>
      </c>
      <c r="B8" s="22" t="s">
        <v>42</v>
      </c>
      <c r="C8" s="59">
        <f>C5-C7</f>
        <v>1234394.037696</v>
      </c>
      <c r="D8" s="60"/>
      <c r="E8" s="61"/>
      <c r="F8" s="29"/>
      <c r="G8" s="30"/>
    </row>
    <row r="9" spans="1:25" ht="90" x14ac:dyDescent="0.25">
      <c r="A9" s="22">
        <v>7</v>
      </c>
      <c r="B9" s="22" t="s">
        <v>43</v>
      </c>
      <c r="C9" s="59">
        <f>SUM(C10:E15)</f>
        <v>951000</v>
      </c>
      <c r="D9" s="60"/>
      <c r="E9" s="61"/>
      <c r="F9" s="33"/>
      <c r="G9" s="34"/>
      <c r="X9" s="14"/>
    </row>
    <row r="10" spans="1:25" ht="15" x14ac:dyDescent="0.2">
      <c r="A10" s="22">
        <v>7.1</v>
      </c>
      <c r="B10" s="22" t="s">
        <v>44</v>
      </c>
      <c r="C10" s="59">
        <v>0</v>
      </c>
      <c r="D10" s="60"/>
      <c r="E10" s="61"/>
      <c r="F10" s="29"/>
      <c r="G10" s="30"/>
    </row>
    <row r="11" spans="1:25" ht="15" x14ac:dyDescent="0.2">
      <c r="A11" s="22">
        <v>7.2</v>
      </c>
      <c r="B11" s="22" t="s">
        <v>45</v>
      </c>
      <c r="C11" s="59">
        <v>0</v>
      </c>
      <c r="D11" s="60"/>
      <c r="E11" s="61"/>
      <c r="F11" s="35"/>
      <c r="G11" s="36"/>
    </row>
    <row r="12" spans="1:25" ht="15" x14ac:dyDescent="0.2">
      <c r="A12" s="22">
        <v>7.3</v>
      </c>
      <c r="B12" s="22" t="s">
        <v>46</v>
      </c>
      <c r="C12" s="59">
        <v>0</v>
      </c>
      <c r="D12" s="60"/>
      <c r="E12" s="61"/>
      <c r="F12" s="35"/>
      <c r="G12" s="36"/>
    </row>
    <row r="13" spans="1:25" ht="15" x14ac:dyDescent="0.2">
      <c r="A13" s="22">
        <v>7.4</v>
      </c>
      <c r="B13" s="22" t="s">
        <v>47</v>
      </c>
      <c r="C13" s="59">
        <f>350*1000</f>
        <v>350000</v>
      </c>
      <c r="D13" s="60"/>
      <c r="E13" s="61"/>
      <c r="F13" s="29"/>
      <c r="G13" s="30"/>
    </row>
    <row r="14" spans="1:25" ht="15" x14ac:dyDescent="0.2">
      <c r="A14" s="22">
        <v>7.5</v>
      </c>
      <c r="B14" s="22" t="s">
        <v>48</v>
      </c>
      <c r="C14" s="59">
        <f>601*1000</f>
        <v>601000</v>
      </c>
      <c r="D14" s="60"/>
      <c r="E14" s="61"/>
      <c r="F14" s="29"/>
      <c r="G14" s="30"/>
    </row>
    <row r="15" spans="1:25" ht="15" x14ac:dyDescent="0.2">
      <c r="A15" s="22">
        <v>7.6</v>
      </c>
      <c r="B15" s="22" t="s">
        <v>52</v>
      </c>
      <c r="C15" s="59">
        <v>0</v>
      </c>
      <c r="D15" s="60"/>
      <c r="E15" s="61"/>
      <c r="F15" s="29"/>
      <c r="G15" s="30"/>
    </row>
    <row r="16" spans="1:25" ht="75" x14ac:dyDescent="0.2">
      <c r="A16" s="22">
        <v>8</v>
      </c>
      <c r="B16" s="22" t="s">
        <v>49</v>
      </c>
      <c r="C16" s="59">
        <f>C6/1000</f>
        <v>1559.1262104265797</v>
      </c>
      <c r="D16" s="60"/>
      <c r="E16" s="61"/>
      <c r="F16" s="29"/>
      <c r="G16" s="30"/>
    </row>
    <row r="17" spans="1:26" ht="105" x14ac:dyDescent="0.2">
      <c r="A17" s="22">
        <v>9</v>
      </c>
      <c r="B17" s="22" t="s">
        <v>50</v>
      </c>
      <c r="C17" s="68">
        <v>0</v>
      </c>
      <c r="D17" s="69"/>
      <c r="E17" s="70"/>
      <c r="F17" s="37"/>
      <c r="G17" s="3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59">
        <f>(C17+C16)*1000</f>
        <v>1559126.2104265797</v>
      </c>
      <c r="D18" s="60"/>
      <c r="E18" s="61"/>
      <c r="F18" s="29"/>
      <c r="G18" s="30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2021-03-25T14:35:12Z</dcterms:modified>
</cp:coreProperties>
</file>