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1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J6" i="8" l="1"/>
  <c r="I6" i="8"/>
  <c r="C15" i="8"/>
  <c r="A11" i="1"/>
  <c r="C14" i="8" l="1"/>
  <c r="C16" i="6" l="1"/>
  <c r="C16" i="5"/>
  <c r="C16" i="4"/>
  <c r="C16" i="3"/>
  <c r="C16" i="2"/>
  <c r="C3" i="8" l="1"/>
  <c r="C9" i="8"/>
  <c r="C4" i="8"/>
  <c r="C5" i="8" s="1"/>
  <c r="A8" i="6"/>
  <c r="A8" i="5"/>
  <c r="A8" i="4"/>
  <c r="A8" i="3"/>
  <c r="A8" i="2"/>
  <c r="C8" i="8" l="1"/>
  <c r="C6" i="8"/>
  <c r="C16" i="8" s="1"/>
  <c r="C18" i="8" s="1"/>
  <c r="I24" i="5"/>
  <c r="I23" i="5"/>
  <c r="I22" i="5"/>
  <c r="I21" i="5"/>
  <c r="I20" i="5"/>
  <c r="E25" i="5" l="1"/>
  <c r="I25" i="5" s="1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<sst xmlns="http://schemas.openxmlformats.org/spreadsheetml/2006/main" count="853" uniqueCount="76">
  <si>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</si>
  <si>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</si>
  <si>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</si>
  <si>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</si>
  <si>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</si>
  <si>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</si>
  <si>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</si>
  <si>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</si>
  <si>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</si>
  <si>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</si>
  <si>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</si>
  <si>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</si>
  <si>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</si>
  <si>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</si>
  <si>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</si>
  <si>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</si>
  <si>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</si>
  <si>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</si>
  <si>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</si>
  <si>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</si>
  <si>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</si>
  <si>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</si>
  <si>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</si>
  <si>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</si>
  <si>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</si>
  <si>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</si>
  <si>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</si>
  <si>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</si>
  <si>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</si>
  <si>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</si>
  <si>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</si>
  <si>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</si>
  <si>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</si>
  <si>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</si>
  <si>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</si>
  <si>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</si>
  <si>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</si>
  <si>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</si>
  <si>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</si>
  <si>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</si>
  <si>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</si>
  <si>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</si>
  <si>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</si>
  <si>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</si>
  <si>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</si>
  <si>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</si>
  <si>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</si>
  <si>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</si>
  <si>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</si>
  <si>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</si>
  <si>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</si>
  <si>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</si>
  <si>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</si>
  <si>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</si>
  <si>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</si>
  <si>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</si>
  <si>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</si>
  <si>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</si>
  <si>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</si>
  <si>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</si>
  <si>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</si>
  <si>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</si>
  <si>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</si>
  <si>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</si>
  <si>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</si>
  <si>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</si>
  <si>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</si>
  <si>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</si>
  <si>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</si>
  <si>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</si>
  <si>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</si>
  <si>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</si>
  <si>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</si>
  <si>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t>
  </si>
  <si>
    <t>Наименование инвестиционного проекта: Реконструкция КЛ 6 кВ № 108 (инв. № 5322066) от ПС 110 кВ О-32 Черняховск-2 до ТП 6/0,4 кВ № 62 протяженностью 1,96 км в г. Черняховск</t>
  </si>
  <si>
    <t>Идентификатор инвестиционного проекта: L_19-1061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</si>
</sst>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9" t="s">
        <v>72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4.5" customHeight="1" x14ac:dyDescent="0.2">
      <c r="A9" s="60" t="s">
        <v>74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60" t="s">
        <v>75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4.25" customHeight="1" x14ac:dyDescent="0.2">
      <c r="A11" s="60" t="str">
        <f>[1]т1!A11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3.5" customHeight="1" x14ac:dyDescent="0.2">
      <c r="A16" s="55" t="s">
        <v>0</v>
      </c>
      <c r="B16" s="55" t="s">
        <v>0</v>
      </c>
      <c r="C16" s="56" t="s">
        <v>73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8" t="s">
        <v>0</v>
      </c>
      <c r="J16" s="56" t="s">
        <v>73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8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6.75" customHeight="1" x14ac:dyDescent="0.2">
      <c r="A9" s="53" t="str">
        <f>т1!A9</f>
        <v>Наименование инвестиционного проекта: Реконструкция КЛ 6 кВ № 108 (инв. № 5322066) от ПС 110 кВ О-32 Черняховск-2 до ТП 6/0,4 кВ № 62 протяженностью 1,96 км в г. Черняховск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29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№ 108 (инв. № 5322066) от ПС 110 кВ О-32 Черняховск-2 до ТП 6/0,4 кВ № 62 протяженностью 1,96 км в г. Черняховск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8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3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60" t="str">
        <f>т1!A10</f>
        <v>Идентификатор инвестиционного проекта: L_19-1061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6.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topLeftCell="A13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№ 108 (инв. № 5322066) от ПС 110 кВ О-32 Черняховск-2 до ТП 6/0,4 кВ № 62 протяженностью 1,96 км в г. Черняховск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2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21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21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6</v>
      </c>
      <c r="D20" s="30" t="s">
        <v>71</v>
      </c>
      <c r="E20" s="31">
        <v>1.96</v>
      </c>
      <c r="F20" s="30" t="s">
        <v>53</v>
      </c>
      <c r="G20" s="30" t="s">
        <v>70</v>
      </c>
      <c r="H20" s="32">
        <v>3519</v>
      </c>
      <c r="I20" s="36">
        <f>H20*E20*Q20</f>
        <v>7655.9364000000005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29">
        <v>6</v>
      </c>
      <c r="D21" s="30" t="s">
        <v>55</v>
      </c>
      <c r="E21" s="31">
        <v>1.4</v>
      </c>
      <c r="F21" s="30" t="s">
        <v>56</v>
      </c>
      <c r="G21" s="30" t="s">
        <v>57</v>
      </c>
      <c r="H21" s="32">
        <v>1428</v>
      </c>
      <c r="I21" s="14">
        <f t="shared" ref="I21" si="0">H21*Q21*E21</f>
        <v>1999.1999999999998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29">
        <v>6</v>
      </c>
      <c r="D22" s="30" t="s">
        <v>58</v>
      </c>
      <c r="E22" s="31">
        <v>0.5</v>
      </c>
      <c r="F22" s="30" t="s">
        <v>56</v>
      </c>
      <c r="G22" s="30" t="s">
        <v>59</v>
      </c>
      <c r="H22" s="32">
        <v>2320</v>
      </c>
      <c r="I22" s="14">
        <f>H22*Q22*E22</f>
        <v>1160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29"/>
      <c r="D23" s="30" t="s">
        <v>61</v>
      </c>
      <c r="E23" s="33">
        <v>1500</v>
      </c>
      <c r="F23" s="30" t="s">
        <v>62</v>
      </c>
      <c r="G23" s="30" t="s">
        <v>63</v>
      </c>
      <c r="H23" s="32">
        <v>1.3</v>
      </c>
      <c r="I23" s="14">
        <f t="shared" ref="I23:I25" si="1">H23*Q23*E23</f>
        <v>1950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29" t="s">
        <v>28</v>
      </c>
      <c r="D24" s="30" t="s">
        <v>65</v>
      </c>
      <c r="E24" s="33">
        <v>0.06</v>
      </c>
      <c r="F24" s="30" t="s">
        <v>53</v>
      </c>
      <c r="G24" s="30" t="s">
        <v>66</v>
      </c>
      <c r="H24" s="32">
        <v>18517</v>
      </c>
      <c r="I24" s="14">
        <f>E24*H24*Q24</f>
        <v>1233.2322000000001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67</v>
      </c>
    </row>
    <row r="25" spans="1:21" s="16" customFormat="1" ht="55.5" customHeight="1" x14ac:dyDescent="0.2">
      <c r="A25" s="12">
        <v>6</v>
      </c>
      <c r="B25" s="12" t="s">
        <v>68</v>
      </c>
      <c r="C25" s="29">
        <v>6</v>
      </c>
      <c r="D25" s="30"/>
      <c r="E25" s="33">
        <f>E20</f>
        <v>1.96</v>
      </c>
      <c r="F25" s="30" t="s">
        <v>56</v>
      </c>
      <c r="G25" s="30" t="s">
        <v>69</v>
      </c>
      <c r="H25" s="32">
        <v>611</v>
      </c>
      <c r="I25" s="14">
        <f t="shared" si="1"/>
        <v>1197.56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7"/>
      <c r="D26" s="27"/>
      <c r="E26" s="28"/>
      <c r="F26" s="27"/>
      <c r="G26" s="3" t="s">
        <v>0</v>
      </c>
      <c r="H26" s="5" t="s">
        <v>0</v>
      </c>
      <c r="I26" s="5">
        <f>SUM(I20:I25)</f>
        <v>15195.928599999999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№ 108 (инв. № 5322066) от ПС 110 кВ О-32 Черняховск-2 до ТП 6/0,4 кВ № 62 протяженностью 1,96 км в г. Черняховск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1.2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639/10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4" bestFit="1" customWidth="1"/>
    <col min="2" max="2" width="25" style="34" bestFit="1" customWidth="1"/>
    <col min="3" max="3" width="18.75" style="34" customWidth="1"/>
    <col min="4" max="4" width="4.25" style="34" customWidth="1"/>
    <col min="5" max="5" width="9.125" style="34" customWidth="1"/>
    <col min="6" max="6" width="29.375" style="34" customWidth="1"/>
    <col min="7" max="7" width="11.5" style="34" customWidth="1"/>
    <col min="8" max="23" width="9" style="34" hidden="1" customWidth="1"/>
    <col min="24" max="25" width="9.875" style="34" bestFit="1" customWidth="1"/>
    <col min="26" max="16384" width="9" style="34"/>
  </cols>
  <sheetData>
    <row r="1" spans="1:25" x14ac:dyDescent="0.2">
      <c r="A1" s="34" t="s">
        <v>34</v>
      </c>
    </row>
    <row r="2" spans="1:25" ht="45" x14ac:dyDescent="0.2">
      <c r="A2" s="35" t="s">
        <v>11</v>
      </c>
      <c r="B2" s="35" t="s">
        <v>35</v>
      </c>
      <c r="C2" s="66" t="s">
        <v>13</v>
      </c>
      <c r="D2" s="67"/>
      <c r="E2" s="68"/>
      <c r="F2" s="37" t="s">
        <v>14</v>
      </c>
      <c r="G2" s="38"/>
    </row>
    <row r="3" spans="1:25" ht="135" x14ac:dyDescent="0.25">
      <c r="A3" s="35">
        <v>1</v>
      </c>
      <c r="B3" s="35" t="s">
        <v>36</v>
      </c>
      <c r="C3" s="63">
        <f>т5!I26</f>
        <v>15195.928599999999</v>
      </c>
      <c r="D3" s="64"/>
      <c r="E3" s="65"/>
      <c r="F3" s="39"/>
      <c r="G3" s="40"/>
      <c r="Y3" s="11"/>
    </row>
    <row r="4" spans="1:25" ht="15.75" x14ac:dyDescent="0.2">
      <c r="A4" s="35">
        <v>2</v>
      </c>
      <c r="B4" s="35" t="s">
        <v>37</v>
      </c>
      <c r="C4" s="63">
        <f>C3*20%</f>
        <v>3039.1857199999999</v>
      </c>
      <c r="D4" s="64"/>
      <c r="E4" s="65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5">
        <v>3</v>
      </c>
      <c r="B5" s="35" t="s">
        <v>38</v>
      </c>
      <c r="C5" s="63">
        <f>C4+C3</f>
        <v>18235.114320000001</v>
      </c>
      <c r="D5" s="64"/>
      <c r="E5" s="65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5">
        <v>4</v>
      </c>
      <c r="B6" s="35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24044.828040241791</v>
      </c>
      <c r="D6" s="64"/>
      <c r="E6" s="65"/>
      <c r="F6" s="41"/>
      <c r="G6" s="42"/>
      <c r="I6" s="34">
        <f>C5/1000</f>
        <v>18.235114320000001</v>
      </c>
      <c r="J6" s="10">
        <f>C16</f>
        <v>24.044828040241793</v>
      </c>
    </row>
    <row r="7" spans="1:25" ht="75" x14ac:dyDescent="0.2">
      <c r="A7" s="35">
        <v>5</v>
      </c>
      <c r="B7" s="35" t="s">
        <v>40</v>
      </c>
      <c r="C7" s="69">
        <v>0</v>
      </c>
      <c r="D7" s="70"/>
      <c r="E7" s="71"/>
      <c r="F7" s="39"/>
      <c r="G7" s="40"/>
      <c r="H7" s="10"/>
      <c r="X7" s="10"/>
    </row>
    <row r="8" spans="1:25" ht="45" x14ac:dyDescent="0.2">
      <c r="A8" s="35">
        <v>6</v>
      </c>
      <c r="B8" s="35" t="s">
        <v>41</v>
      </c>
      <c r="C8" s="63">
        <f>C5-C7</f>
        <v>18235.114320000001</v>
      </c>
      <c r="D8" s="64"/>
      <c r="E8" s="65"/>
      <c r="F8" s="39"/>
      <c r="G8" s="40"/>
    </row>
    <row r="9" spans="1:25" ht="90" x14ac:dyDescent="0.25">
      <c r="A9" s="35">
        <v>7</v>
      </c>
      <c r="B9" s="35" t="s">
        <v>42</v>
      </c>
      <c r="C9" s="63">
        <f>SUM(C10:E15)</f>
        <v>22956.36938</v>
      </c>
      <c r="D9" s="64"/>
      <c r="E9" s="65"/>
      <c r="F9" s="43"/>
      <c r="G9" s="44"/>
      <c r="X9" s="45"/>
    </row>
    <row r="10" spans="1:25" ht="15" x14ac:dyDescent="0.2">
      <c r="A10" s="35">
        <v>7.1</v>
      </c>
      <c r="B10" s="35" t="s">
        <v>43</v>
      </c>
      <c r="C10" s="63">
        <v>0</v>
      </c>
      <c r="D10" s="64"/>
      <c r="E10" s="65"/>
      <c r="F10" s="39"/>
      <c r="G10" s="40"/>
    </row>
    <row r="11" spans="1:25" ht="15" x14ac:dyDescent="0.2">
      <c r="A11" s="35">
        <v>7.2</v>
      </c>
      <c r="B11" s="35" t="s">
        <v>44</v>
      </c>
      <c r="C11" s="63">
        <v>0</v>
      </c>
      <c r="D11" s="64"/>
      <c r="E11" s="65"/>
      <c r="F11" s="46"/>
      <c r="G11" s="47"/>
    </row>
    <row r="12" spans="1:25" ht="15" x14ac:dyDescent="0.2">
      <c r="A12" s="35">
        <v>7.3</v>
      </c>
      <c r="B12" s="35" t="s">
        <v>45</v>
      </c>
      <c r="C12" s="63">
        <v>0</v>
      </c>
      <c r="D12" s="64"/>
      <c r="E12" s="65"/>
      <c r="F12" s="46"/>
      <c r="G12" s="47"/>
    </row>
    <row r="13" spans="1:25" ht="15" x14ac:dyDescent="0.2">
      <c r="A13" s="35">
        <v>7.4</v>
      </c>
      <c r="B13" s="35" t="s">
        <v>46</v>
      </c>
      <c r="C13" s="63">
        <v>0</v>
      </c>
      <c r="D13" s="64"/>
      <c r="E13" s="65"/>
      <c r="F13" s="39"/>
      <c r="G13" s="40"/>
    </row>
    <row r="14" spans="1:25" ht="15" x14ac:dyDescent="0.2">
      <c r="A14" s="35">
        <v>7.5</v>
      </c>
      <c r="B14" s="35" t="s">
        <v>47</v>
      </c>
      <c r="C14" s="63">
        <f>10.45732353*1000</f>
        <v>10457.32353</v>
      </c>
      <c r="D14" s="64"/>
      <c r="E14" s="65"/>
      <c r="F14" s="39"/>
      <c r="G14" s="40"/>
    </row>
    <row r="15" spans="1:25" ht="15" x14ac:dyDescent="0.2">
      <c r="A15" s="35">
        <v>7.6</v>
      </c>
      <c r="B15" s="35" t="s">
        <v>51</v>
      </c>
      <c r="C15" s="63">
        <f>12.49904585*1000</f>
        <v>12499.04585</v>
      </c>
      <c r="D15" s="64"/>
      <c r="E15" s="65"/>
      <c r="F15" s="39"/>
      <c r="G15" s="40"/>
    </row>
    <row r="16" spans="1:25" ht="75" x14ac:dyDescent="0.2">
      <c r="A16" s="35">
        <v>8</v>
      </c>
      <c r="B16" s="35" t="s">
        <v>48</v>
      </c>
      <c r="C16" s="63">
        <f>C6/1000</f>
        <v>24.044828040241793</v>
      </c>
      <c r="D16" s="64"/>
      <c r="E16" s="65"/>
      <c r="F16" s="39"/>
      <c r="G16" s="40"/>
    </row>
    <row r="17" spans="1:26" ht="105" x14ac:dyDescent="0.2">
      <c r="A17" s="35">
        <v>9</v>
      </c>
      <c r="B17" s="35" t="s">
        <v>49</v>
      </c>
      <c r="C17" s="72">
        <v>0</v>
      </c>
      <c r="D17" s="73"/>
      <c r="E17" s="74"/>
      <c r="F17" s="18"/>
      <c r="G17" s="48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49"/>
    </row>
    <row r="18" spans="1:26" ht="30" x14ac:dyDescent="0.2">
      <c r="A18" s="35">
        <v>10</v>
      </c>
      <c r="B18" s="35" t="s">
        <v>50</v>
      </c>
      <c r="C18" s="63">
        <f>(C17+C16)*1000</f>
        <v>24044.828040241791</v>
      </c>
      <c r="D18" s="64"/>
      <c r="E18" s="65"/>
      <c r="F18" s="39"/>
      <c r="G18" s="40"/>
      <c r="X18" s="10"/>
      <c r="Y18" s="50"/>
      <c r="Z18" s="2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2021-03-09T09:06:15Z</dcterms:modified>
</cp:coreProperties>
</file>