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9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4" i="8" l="1"/>
  <c r="C9" i="8" l="1"/>
  <c r="A8" i="6"/>
  <c r="A8" i="5"/>
  <c r="A8" i="4"/>
  <c r="A8" i="3"/>
  <c r="A8" i="2"/>
  <c r="C16" i="6"/>
  <c r="C16" i="5"/>
  <c r="C16" i="4"/>
  <c r="C16" i="3"/>
  <c r="C16" i="2"/>
  <c r="I23" i="5" l="1"/>
  <c r="I22" i="5"/>
  <c r="I21" i="5"/>
  <c r="I20" i="5"/>
  <c r="I24" i="5" l="1"/>
  <c r="C3" i="8" s="1"/>
  <c r="C4" i="8" s="1"/>
  <c r="C5" i="8" s="1"/>
  <c r="A9" i="6"/>
  <c r="A10" i="6"/>
  <c r="A10" i="5"/>
  <c r="A10" i="4"/>
  <c r="A10" i="3"/>
  <c r="A10" i="2"/>
  <c r="C6" i="8" l="1"/>
  <c r="C16" i="8" s="1"/>
  <c r="C18" i="8" s="1"/>
  <c r="C8" i="8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<sst xmlns="http://schemas.openxmlformats.org/spreadsheetml/2006/main" count="844" uniqueCount="69">
  <si>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</si>
  <si>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</si>
  <si>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</si>
  <si>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</si>
  <si>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</si>
  <si>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</si>
  <si>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</si>
  <si>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</si>
  <si>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</si>
  <si>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</si>
  <si>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</si>
  <si>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</si>
  <si>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</si>
  <si>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</si>
  <si>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</si>
  <si>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</si>
  <si>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</si>
  <si>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</si>
  <si>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</si>
  <si>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</si>
  <si>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</si>
  <si>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</si>
  <si>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</si>
  <si>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</si>
  <si>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</si>
  <si>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</si>
  <si>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</si>
  <si>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</si>
  <si>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</si>
  <si>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</si>
  <si>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</si>
  <si>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</si>
  <si>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</si>
  <si>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</si>
  <si>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</si>
  <si>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</si>
  <si>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</si>
  <si>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</si>
  <si>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</si>
  <si>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</si>
  <si>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</si>
  <si>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</si>
  <si>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</si>
  <si>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</si>
  <si>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</si>
  <si>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</si>
  <si>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</si>
  <si>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</si>
  <si>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</si>
  <si>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</si>
  <si>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</si>
  <si>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</si>
  <si>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</si>
  <si>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</si>
  <si>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</si>
  <si>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</si>
  <si>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</si>
  <si>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</si>
  <si>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</si>
  <si>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</si>
  <si>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 xml:space="preserve">Затраты на проектно-изыскательские работы по КЛ </t>
  </si>
  <si>
    <t>П5-01</t>
  </si>
  <si>
    <t>95 мм2, алюминий</t>
  </si>
  <si>
    <t>К1-04-2</t>
  </si>
  <si>
    <t>Наименование инвестиционного проекта: Реконструкция КЛ 15 кВ № 34 (инв. № 5321378) протяженностью 0,3 км в г. Гусев</t>
  </si>
  <si>
    <t>Идентификатор инвестиционного проекта: К_19-1069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</si>
  <si>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t>
  </si>
  <si>
    <t>Год раскрытия информации: 2021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</si>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</sst>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15" fillId="0" borderId="0" xfId="0" applyFont="1"/>
    <xf numFmtId="1" fontId="16" fillId="0" borderId="2" xfId="1" applyNumberFormat="1" applyFont="1" applyBorder="1" applyAlignment="1">
      <alignment horizontal="center" vertical="center" wrapText="1"/>
    </xf>
    <xf numFmtId="2" fontId="16" fillId="0" borderId="3" xfId="1" applyNumberFormat="1" applyFont="1" applyBorder="1" applyAlignment="1">
      <alignment horizontal="center" vertical="center"/>
    </xf>
    <xf numFmtId="1" fontId="17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right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2" fontId="11" fillId="0" borderId="5" xfId="1" applyNumberFormat="1" applyFont="1" applyBorder="1" applyAlignment="1">
      <alignment horizontal="center" vertical="center"/>
    </xf>
    <xf numFmtId="166" fontId="11" fillId="0" borderId="5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8" fillId="0" borderId="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">
        <v>67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56" t="s">
        <v>64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">
        <v>65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56" t="s">
        <v>68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3.5" customHeight="1" x14ac:dyDescent="0.2">
      <c r="A16" s="58" t="s">
        <v>0</v>
      </c>
      <c r="B16" s="58" t="s">
        <v>0</v>
      </c>
      <c r="C16" s="59" t="s">
        <v>66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">
        <v>66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7" t="str">
        <f>т1!A9</f>
        <v>Наименование инвестиционного проекта: Реконструкция КЛ 15 кВ № 34 (инв. № 5321378) протяженностью 0,3 км в г. Гусев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К_19-1069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15 кВ № 34 (инв. № 5321378) протяженностью 0,3 км в г. Гусев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К_19-1069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8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tr">
        <f>т1!A10</f>
        <v>Идентификатор инвестиционного проекта: К_19-1069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6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OutlineSymbols="0" showWhiteSpace="0" topLeftCell="A19" workbookViewId="0">
      <selection activeCell="G31" sqref="G3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15 кВ № 34 (инв. № 5321378) протяженностью 0,3 км в г. Гусев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К_19-1069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2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1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21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28" t="s">
        <v>62</v>
      </c>
      <c r="E20" s="34">
        <v>0.15</v>
      </c>
      <c r="F20" s="28" t="s">
        <v>53</v>
      </c>
      <c r="G20" s="28" t="s">
        <v>63</v>
      </c>
      <c r="H20" s="30">
        <v>2037</v>
      </c>
      <c r="I20" s="31">
        <f>H20*E20*Q20</f>
        <v>339.16050000000007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7">
        <v>15</v>
      </c>
      <c r="D21" s="28" t="s">
        <v>55</v>
      </c>
      <c r="E21" s="35">
        <v>7.0000000000000007E-2</v>
      </c>
      <c r="F21" s="28" t="s">
        <v>56</v>
      </c>
      <c r="G21" s="28" t="s">
        <v>57</v>
      </c>
      <c r="H21" s="29">
        <v>1428</v>
      </c>
      <c r="I21" s="14">
        <f t="shared" ref="I21" si="0">H21*Q21*E21</f>
        <v>99.960000000000008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7">
        <v>15</v>
      </c>
      <c r="D22" s="28" t="s">
        <v>58</v>
      </c>
      <c r="E22" s="35">
        <v>0.08</v>
      </c>
      <c r="F22" s="28" t="s">
        <v>56</v>
      </c>
      <c r="G22" s="28" t="s">
        <v>59</v>
      </c>
      <c r="H22" s="29">
        <v>2320</v>
      </c>
      <c r="I22" s="14">
        <f>H22*Q22*E22</f>
        <v>185.6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55.5" customHeight="1" x14ac:dyDescent="0.2">
      <c r="A23" s="12">
        <v>6</v>
      </c>
      <c r="B23" s="12" t="s">
        <v>60</v>
      </c>
      <c r="C23" s="27">
        <v>15</v>
      </c>
      <c r="D23" s="28"/>
      <c r="E23" s="34">
        <v>1</v>
      </c>
      <c r="F23" s="28" t="s">
        <v>56</v>
      </c>
      <c r="G23" s="28" t="s">
        <v>61</v>
      </c>
      <c r="H23" s="29">
        <v>611</v>
      </c>
      <c r="I23" s="14">
        <f t="shared" ref="I23" si="1">H23*Q23*E23</f>
        <v>611</v>
      </c>
      <c r="J23" s="12"/>
      <c r="K23" s="12"/>
      <c r="L23" s="13"/>
      <c r="M23" s="12"/>
      <c r="N23" s="12"/>
      <c r="O23" s="14"/>
      <c r="P23" s="14"/>
      <c r="Q23" s="16">
        <v>1</v>
      </c>
      <c r="R23" s="16" t="s">
        <v>0</v>
      </c>
    </row>
    <row r="24" spans="1:21" ht="81.75" customHeight="1" x14ac:dyDescent="0.2">
      <c r="A24" s="3" t="s">
        <v>0</v>
      </c>
      <c r="B24" s="3" t="s">
        <v>27</v>
      </c>
      <c r="C24" s="25"/>
      <c r="D24" s="25"/>
      <c r="E24" s="26"/>
      <c r="F24" s="25"/>
      <c r="G24" s="3" t="s">
        <v>0</v>
      </c>
      <c r="H24" s="5" t="s">
        <v>0</v>
      </c>
      <c r="I24" s="5">
        <f>SUM(I20:I23)</f>
        <v>1235.7205000000001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15 кВ № 34 (инв. № 5321378) протяженностью 0,3 км в г. Гусев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К_19-1069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1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2" bestFit="1" customWidth="1"/>
    <col min="2" max="2" width="25" style="32" bestFit="1" customWidth="1"/>
    <col min="3" max="3" width="18.75" style="32" customWidth="1"/>
    <col min="4" max="4" width="4.25" style="32" customWidth="1"/>
    <col min="5" max="5" width="9.125" style="32" customWidth="1"/>
    <col min="6" max="6" width="29.375" style="32" customWidth="1"/>
    <col min="7" max="7" width="11.5" style="32" customWidth="1"/>
    <col min="8" max="23" width="9" style="32" hidden="1" customWidth="1"/>
    <col min="24" max="25" width="9.875" style="32" bestFit="1" customWidth="1"/>
    <col min="26" max="16384" width="9" style="32"/>
  </cols>
  <sheetData>
    <row r="1" spans="1:25" x14ac:dyDescent="0.2">
      <c r="A1" s="32" t="s">
        <v>34</v>
      </c>
    </row>
    <row r="2" spans="1:25" ht="45" x14ac:dyDescent="0.2">
      <c r="A2" s="33" t="s">
        <v>11</v>
      </c>
      <c r="B2" s="33" t="s">
        <v>35</v>
      </c>
      <c r="C2" s="66" t="s">
        <v>13</v>
      </c>
      <c r="D2" s="67"/>
      <c r="E2" s="68"/>
      <c r="F2" s="36" t="s">
        <v>14</v>
      </c>
      <c r="G2" s="37"/>
    </row>
    <row r="3" spans="1:25" ht="135" x14ac:dyDescent="0.25">
      <c r="A3" s="33">
        <v>1</v>
      </c>
      <c r="B3" s="33" t="s">
        <v>36</v>
      </c>
      <c r="C3" s="60">
        <f>т5!I24</f>
        <v>1235.7205000000001</v>
      </c>
      <c r="D3" s="61"/>
      <c r="E3" s="62"/>
      <c r="F3" s="38"/>
      <c r="G3" s="39"/>
      <c r="Y3" s="11"/>
    </row>
    <row r="4" spans="1:25" ht="15.75" x14ac:dyDescent="0.2">
      <c r="A4" s="33">
        <v>2</v>
      </c>
      <c r="B4" s="33" t="s">
        <v>37</v>
      </c>
      <c r="C4" s="60">
        <f>C3*20%</f>
        <v>247.14410000000004</v>
      </c>
      <c r="D4" s="61"/>
      <c r="E4" s="62"/>
      <c r="F4" s="38"/>
      <c r="G4" s="3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3">
        <v>3</v>
      </c>
      <c r="B5" s="33" t="s">
        <v>38</v>
      </c>
      <c r="C5" s="60">
        <f>C4+C3</f>
        <v>1482.8646000000001</v>
      </c>
      <c r="D5" s="61"/>
      <c r="E5" s="62"/>
      <c r="F5" s="40"/>
      <c r="G5" s="4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3">
        <v>4</v>
      </c>
      <c r="B6" s="33" t="s">
        <v>39</v>
      </c>
      <c r="C6" s="60">
        <f>C7+(C5-C7)*((C10/C9*(K5+100)/200)+C11/C9*(L5+100)/200*K5/100+C12/C9*((M5+100)/200*L5/100*K5/100)+C13/C9*((N5+100)/200*M5/100*L5/100*K5/100)+C14/C9*((O5+100)/200*N5/100*M5/100*L5/100*K5/100)+C15/C9*((P5+100)/200*O5/100*N5/100*M5/100*L5/100*K5/100))</f>
        <v>1906.0237629386293</v>
      </c>
      <c r="D6" s="61"/>
      <c r="E6" s="62"/>
      <c r="F6" s="40"/>
      <c r="G6" s="41"/>
    </row>
    <row r="7" spans="1:25" ht="75" x14ac:dyDescent="0.2">
      <c r="A7" s="33">
        <v>5</v>
      </c>
      <c r="B7" s="33" t="s">
        <v>40</v>
      </c>
      <c r="C7" s="69">
        <v>0</v>
      </c>
      <c r="D7" s="70"/>
      <c r="E7" s="71"/>
      <c r="F7" s="38"/>
      <c r="G7" s="39"/>
      <c r="H7" s="10"/>
      <c r="X7" s="10"/>
    </row>
    <row r="8" spans="1:25" ht="45" x14ac:dyDescent="0.2">
      <c r="A8" s="33">
        <v>6</v>
      </c>
      <c r="B8" s="33" t="s">
        <v>41</v>
      </c>
      <c r="C8" s="60">
        <f>C5-C7</f>
        <v>1482.8646000000001</v>
      </c>
      <c r="D8" s="61"/>
      <c r="E8" s="62"/>
      <c r="F8" s="38"/>
      <c r="G8" s="39"/>
    </row>
    <row r="9" spans="1:25" ht="90" x14ac:dyDescent="0.25">
      <c r="A9" s="33">
        <v>7</v>
      </c>
      <c r="B9" s="33" t="s">
        <v>42</v>
      </c>
      <c r="C9" s="60">
        <f>SUM(C10:E15)</f>
        <v>1148.65777</v>
      </c>
      <c r="D9" s="61"/>
      <c r="E9" s="62"/>
      <c r="F9" s="42"/>
      <c r="G9" s="43"/>
      <c r="X9" s="44"/>
    </row>
    <row r="10" spans="1:25" ht="15" x14ac:dyDescent="0.2">
      <c r="A10" s="33">
        <v>7.1</v>
      </c>
      <c r="B10" s="33" t="s">
        <v>43</v>
      </c>
      <c r="C10" s="60">
        <v>0</v>
      </c>
      <c r="D10" s="61"/>
      <c r="E10" s="62"/>
      <c r="F10" s="38"/>
      <c r="G10" s="39"/>
    </row>
    <row r="11" spans="1:25" ht="15" x14ac:dyDescent="0.2">
      <c r="A11" s="33">
        <v>7.2</v>
      </c>
      <c r="B11" s="33" t="s">
        <v>44</v>
      </c>
      <c r="C11" s="60">
        <v>0</v>
      </c>
      <c r="D11" s="61"/>
      <c r="E11" s="62"/>
      <c r="F11" s="45"/>
      <c r="G11" s="46"/>
    </row>
    <row r="12" spans="1:25" ht="15" x14ac:dyDescent="0.2">
      <c r="A12" s="33">
        <v>7.3</v>
      </c>
      <c r="B12" s="33" t="s">
        <v>45</v>
      </c>
      <c r="C12" s="60">
        <v>0</v>
      </c>
      <c r="D12" s="61"/>
      <c r="E12" s="62"/>
      <c r="F12" s="45"/>
      <c r="G12" s="46"/>
    </row>
    <row r="13" spans="1:25" ht="15" x14ac:dyDescent="0.2">
      <c r="A13" s="33">
        <v>7.4</v>
      </c>
      <c r="B13" s="33" t="s">
        <v>46</v>
      </c>
      <c r="C13" s="60">
        <v>0</v>
      </c>
      <c r="D13" s="61"/>
      <c r="E13" s="62"/>
      <c r="F13" s="38"/>
      <c r="G13" s="39"/>
    </row>
    <row r="14" spans="1:25" ht="15" x14ac:dyDescent="0.2">
      <c r="A14" s="33">
        <v>7.5</v>
      </c>
      <c r="B14" s="33" t="s">
        <v>47</v>
      </c>
      <c r="C14" s="60">
        <f>1.14865777*1000</f>
        <v>1148.65777</v>
      </c>
      <c r="D14" s="61"/>
      <c r="E14" s="62"/>
      <c r="F14" s="38"/>
      <c r="G14" s="39"/>
    </row>
    <row r="15" spans="1:25" ht="15" x14ac:dyDescent="0.2">
      <c r="A15" s="33">
        <v>7.6</v>
      </c>
      <c r="B15" s="33" t="s">
        <v>51</v>
      </c>
      <c r="C15" s="60">
        <v>0</v>
      </c>
      <c r="D15" s="61"/>
      <c r="E15" s="62"/>
      <c r="F15" s="38"/>
      <c r="G15" s="39"/>
    </row>
    <row r="16" spans="1:25" ht="75" x14ac:dyDescent="0.2">
      <c r="A16" s="33">
        <v>8</v>
      </c>
      <c r="B16" s="33" t="s">
        <v>48</v>
      </c>
      <c r="C16" s="60">
        <f>C6/1000</f>
        <v>1.9060237629386292</v>
      </c>
      <c r="D16" s="61"/>
      <c r="E16" s="62"/>
      <c r="F16" s="38"/>
      <c r="G16" s="39"/>
    </row>
    <row r="17" spans="1:26" ht="105" x14ac:dyDescent="0.2">
      <c r="A17" s="33">
        <v>9</v>
      </c>
      <c r="B17" s="33" t="s">
        <v>49</v>
      </c>
      <c r="C17" s="63">
        <v>0</v>
      </c>
      <c r="D17" s="64"/>
      <c r="E17" s="65"/>
      <c r="F17" s="18"/>
      <c r="G17" s="47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8"/>
    </row>
    <row r="18" spans="1:26" ht="30" x14ac:dyDescent="0.2">
      <c r="A18" s="33">
        <v>10</v>
      </c>
      <c r="B18" s="33" t="s">
        <v>50</v>
      </c>
      <c r="C18" s="60">
        <f>(C17+C16)*1000</f>
        <v>1906.0237629386293</v>
      </c>
      <c r="D18" s="61"/>
      <c r="E18" s="62"/>
      <c r="F18" s="38"/>
      <c r="G18" s="39"/>
      <c r="X18" s="10"/>
      <c r="Y18" s="49"/>
      <c r="Z18" s="24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2021-03-09T12:57:00Z</dcterms:modified>
</cp:coreProperties>
</file>