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1089\"/>
    </mc:Choice>
  </mc:AlternateContent>
  <bookViews>
    <workbookView xWindow="0" yWindow="0" windowWidth="14895" windowHeight="1144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calcPr calcId="152511"/>
</workbook>
</file>

<file path=xl/calcChain.xml><?xml version="1.0" encoding="utf-8"?>
<calcChain xmlns="http://schemas.openxmlformats.org/spreadsheetml/2006/main">
  <c r="J16" i="6" l="1"/>
  <c r="C16" i="6"/>
  <c r="J16" i="5"/>
  <c r="C16" i="5"/>
  <c r="J16" i="4"/>
  <c r="C16" i="4"/>
  <c r="J16" i="3"/>
  <c r="C16" i="3"/>
  <c r="C16" i="2"/>
  <c r="J16" i="1"/>
  <c r="C13" i="8" l="1"/>
  <c r="A8" i="6" l="1"/>
  <c r="A8" i="5"/>
  <c r="A8" i="4"/>
  <c r="A8" i="3"/>
  <c r="A8" i="2"/>
  <c r="H21" i="4" l="1"/>
  <c r="H20" i="4"/>
  <c r="E20" i="4"/>
  <c r="I26" i="4"/>
  <c r="E25" i="4"/>
  <c r="E24" i="4"/>
  <c r="I24" i="4"/>
  <c r="H23" i="4"/>
  <c r="H22" i="4"/>
  <c r="E22" i="4"/>
  <c r="E23" i="4"/>
  <c r="I23" i="4" s="1"/>
  <c r="E21" i="4"/>
  <c r="I22" i="4" l="1"/>
  <c r="C9" i="8" l="1"/>
  <c r="I20" i="4" l="1"/>
  <c r="I21" i="4"/>
  <c r="I25" i="4"/>
  <c r="I27" i="4" l="1"/>
  <c r="C3" i="8"/>
  <c r="C4" i="8" s="1"/>
  <c r="C5" i="8" s="1"/>
  <c r="C8" i="8" l="1"/>
  <c r="C6" i="8"/>
  <c r="C16" i="8" s="1"/>
  <c r="C18" i="8" s="1"/>
  <c r="A10" i="6"/>
  <c r="A9" i="6"/>
  <c r="A10" i="5"/>
  <c r="A9" i="5"/>
  <c r="A10" i="4"/>
  <c r="A9" i="4"/>
  <c r="A10" i="3"/>
  <c r="A9" i="3"/>
  <c r="A10" i="2"/>
  <c r="A9" i="2"/>
  <c r="A11" i="6" l="1"/>
  <c r="A11" i="5"/>
  <c r="A11" i="4"/>
  <c r="A11" i="3"/>
  <c r="J16" i="2"/>
  <c r="A11" i="2"/>
</calcChain>
</file>

<file path=xl/comments1.xml><?xml version="1.0" encoding="utf-8"?>
<comments xmlns="http://schemas.openxmlformats.org/spreadsheetml/2006/main">
  <authors>
    <author>Демёхина Анна Викторовна</author>
  </authors>
  <commentList>
    <comment ref="H20" authorId="0" shapeId="0">
      <text>
        <r>
          <rPr>
            <b/>
            <sz val="9"/>
            <color indexed="81"/>
            <rFont val="Tahoma"/>
            <family val="2"/>
            <charset val="204"/>
          </rPr>
          <t>Демёхина Анна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к=1,5 трехцепная ВЛ
</t>
        </r>
      </text>
    </comment>
    <comment ref="H21" authorId="0" shapeId="0">
      <text>
        <r>
          <rPr>
            <b/>
            <sz val="9"/>
            <color indexed="81"/>
            <rFont val="Tahoma"/>
            <family val="2"/>
            <charset val="204"/>
          </rPr>
          <t>Демёхина Анна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к=1,5 трехцепная ВЛ
</t>
        </r>
      </text>
    </comment>
  </commentList>
</comments>
</file>

<file path=xl/sharedStrings.xml><?xml version="1.0" encoding="utf-8"?>
<sst xmlns="http://schemas.openxmlformats.org/spreadsheetml/2006/main" count="854" uniqueCount="73">
  <si>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</si>
  <si>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</si>
  <si>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</si>
  <si>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</si>
  <si>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</si>
  <si>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</si>
  <si>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</si>
  <si>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</si>
  <si>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</si>
  <si>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</si>
  <si>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</si>
  <si>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</si>
  <si>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</si>
  <si>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</si>
  <si>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</si>
  <si>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</si>
  <si>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</si>
  <si>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</si>
  <si>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</si>
  <si>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</si>
  <si>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</si>
  <si>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</si>
  <si>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</si>
  <si>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</si>
  <si>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</si>
  <si>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</si>
  <si>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>-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</si>
  <si>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</si>
  <si>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</si>
  <si>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Итого объем финансовых потребностей, тыс рублей (без НДС) 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</si>
  <si>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</si>
  <si>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</si>
  <si>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</si>
  <si>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</si>
  <si>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</si>
  <si>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</si>
  <si>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</si>
  <si>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</si>
  <si>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</si>
  <si>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</si>
  <si>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</si>
  <si>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</si>
  <si>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</si>
  <si>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</si>
  <si>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</si>
  <si>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</si>
  <si>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</si>
  <si>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</si>
  <si>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</si>
  <si>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</si>
  <si>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</si>
  <si>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</si>
  <si>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</si>
  <si>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>от 1,1 до 5,9</t>
  </si>
  <si>
    <t>П6-06</t>
  </si>
  <si>
    <t xml:space="preserve">УНЦ ВЛ 0,4-750 кВ на строительно-монтажные работы без опор и провода </t>
  </si>
  <si>
    <t>одноцепная, все типы опор за исключением многогранных</t>
  </si>
  <si>
    <t>1 км</t>
  </si>
  <si>
    <t xml:space="preserve">УНЦ опор ВЛ 0,4-750 кВ </t>
  </si>
  <si>
    <t xml:space="preserve">УНЦ проводаСИП ВЛ 0,4-35кВ </t>
  </si>
  <si>
    <t>0,4-35</t>
  </si>
  <si>
    <t>Л3-01-1</t>
  </si>
  <si>
    <t>СИП-4, 70мм2 / -мм2</t>
  </si>
  <si>
    <t>Л7-38-4</t>
  </si>
  <si>
    <t>Идентификатор инвестиционного проекта: L_19-1089</t>
  </si>
  <si>
    <t>двухцепная, все типы опор за исключением многогранных</t>
  </si>
  <si>
    <t>Л1-01-2</t>
  </si>
  <si>
    <t>Л3-01-2</t>
  </si>
  <si>
    <t>трехцепный участок к=1,5</t>
  </si>
  <si>
    <t>Год раскрытия информации: 2021</t>
  </si>
  <si>
    <t>Наименование инвестиционного проекта: Реконструкция ВЛ 0,4 кВ от ТП 15/0,4 кВ № 299-15, замена провода на СИП-4 на ВЛ 0,4 кВ от ТП 299-15 общей протяженностью 1858 м с разукрупнением сетей и строительством трехцепного участка ВЛ 0,4 кВ от ТП 299-15 (инв. № 5115768) протяженностью 212 м, строительством двухцепного участка ВЛ 0,4 кВ от ТП 299-15 (инв. № 5115768) протяженностью 30 м в п. Шевченко Правдинского района</t>
  </si>
  <si>
    <t>Решение от утверждении инвестиционной программы отсутствует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</si>
  <si>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20.01.2020 № 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</si>
</sst>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0.00"/>
    <numFmt numFmtId="165" formatCode="_-* #,##0.0\ _₽_-;\-* #,##0.0\ _₽_-;_-* &quot;-&quot;?\ _₽_-;_-@_-"/>
    <numFmt numFmtId="166" formatCode="0.0"/>
    <numFmt numFmtId="167" formatCode="0.000"/>
  </numFmts>
  <fonts count="19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0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3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4" fontId="12" fillId="4" borderId="0" xfId="0" applyNumberFormat="1" applyFont="1" applyFill="1" applyBorder="1"/>
    <xf numFmtId="4" fontId="15" fillId="0" borderId="0" xfId="0" applyNumberFormat="1" applyFont="1" applyFill="1" applyBorder="1"/>
    <xf numFmtId="0" fontId="16" fillId="0" borderId="0" xfId="0" applyFont="1"/>
    <xf numFmtId="4" fontId="16" fillId="0" borderId="0" xfId="0" applyNumberFormat="1" applyFont="1"/>
    <xf numFmtId="0" fontId="0" fillId="4" borderId="0" xfId="0" applyFill="1"/>
    <xf numFmtId="0" fontId="0" fillId="4" borderId="0" xfId="0" applyFont="1" applyFill="1"/>
    <xf numFmtId="165" fontId="11" fillId="4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0" fontId="0" fillId="0" borderId="0" xfId="0"/>
    <xf numFmtId="166" fontId="1" fillId="0" borderId="5" xfId="1" applyNumberFormat="1" applyFont="1" applyBorder="1" applyAlignment="1">
      <alignment horizontal="center" vertical="center" wrapText="1"/>
    </xf>
    <xf numFmtId="167" fontId="1" fillId="0" borderId="5" xfId="1" applyNumberFormat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9" xfId="0" applyNumberFormat="1" applyBorder="1"/>
    <xf numFmtId="4" fontId="0" fillId="0" borderId="0" xfId="0" applyNumberFormat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4" borderId="9" xfId="0" applyFill="1" applyBorder="1"/>
    <xf numFmtId="0" fontId="0" fillId="4" borderId="0" xfId="0" applyFill="1" applyBorder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horizontal="right" vertical="center"/>
    </xf>
    <xf numFmtId="4" fontId="1" fillId="2" borderId="8" xfId="0" applyNumberFormat="1" applyFont="1" applyFill="1" applyBorder="1" applyAlignment="1">
      <alignment horizontal="right" vertical="center"/>
    </xf>
    <xf numFmtId="4" fontId="10" fillId="4" borderId="6" xfId="0" applyNumberFormat="1" applyFont="1" applyFill="1" applyBorder="1" applyAlignment="1">
      <alignment horizontal="right" vertical="center"/>
    </xf>
    <xf numFmtId="4" fontId="10" fillId="4" borderId="7" xfId="0" applyNumberFormat="1" applyFont="1" applyFill="1" applyBorder="1" applyAlignment="1">
      <alignment horizontal="right" vertical="center"/>
    </xf>
    <xf numFmtId="4" fontId="10" fillId="4" borderId="8" xfId="0" applyNumberFormat="1" applyFont="1" applyFill="1" applyBorder="1" applyAlignment="1">
      <alignment horizontal="right" vertical="center"/>
    </xf>
    <xf numFmtId="0" fontId="1" fillId="0" borderId="5" xfId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90" zoomScaleNormal="90" workbookViewId="0">
      <selection activeCell="J17" sqref="J17:M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22.12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8" t="s">
        <v>1</v>
      </c>
      <c r="P1" s="38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8" t="s">
        <v>2</v>
      </c>
      <c r="P2" s="38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8" t="s">
        <v>3</v>
      </c>
      <c r="P3" s="38" t="s">
        <v>0</v>
      </c>
    </row>
    <row r="4" spans="1:16" ht="45" customHeight="1" x14ac:dyDescent="0.2">
      <c r="A4" s="39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1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42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x14ac:dyDescent="0.2">
      <c r="A8" s="43" t="s">
        <v>69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4" t="s">
        <v>70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9.5" customHeight="1" x14ac:dyDescent="0.2">
      <c r="A10" s="44" t="s">
        <v>64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ht="21.75" customHeight="1" x14ac:dyDescent="0.2">
      <c r="A11" s="44" t="s">
        <v>71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42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5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1" t="s">
        <v>9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6" t="s">
        <v>10</v>
      </c>
      <c r="B15" s="46" t="s">
        <v>11</v>
      </c>
      <c r="C15" s="46" t="s">
        <v>12</v>
      </c>
      <c r="D15" s="46" t="s">
        <v>0</v>
      </c>
      <c r="E15" s="46" t="s">
        <v>0</v>
      </c>
      <c r="F15" s="46" t="s">
        <v>0</v>
      </c>
      <c r="G15" s="46" t="s">
        <v>0</v>
      </c>
      <c r="H15" s="46" t="s">
        <v>0</v>
      </c>
      <c r="I15" s="46" t="s">
        <v>0</v>
      </c>
      <c r="J15" s="46" t="s">
        <v>13</v>
      </c>
      <c r="K15" s="46" t="s">
        <v>0</v>
      </c>
      <c r="L15" s="46" t="s">
        <v>0</v>
      </c>
      <c r="M15" s="46" t="s">
        <v>0</v>
      </c>
      <c r="N15" s="46" t="s">
        <v>0</v>
      </c>
      <c r="O15" s="46" t="s">
        <v>0</v>
      </c>
      <c r="P15" s="46" t="s">
        <v>0</v>
      </c>
    </row>
    <row r="16" spans="1:16" ht="51" customHeight="1" x14ac:dyDescent="0.2">
      <c r="A16" s="46" t="s">
        <v>0</v>
      </c>
      <c r="B16" s="46" t="s">
        <v>0</v>
      </c>
      <c r="C16" s="59" t="s">
        <v>72</v>
      </c>
      <c r="D16" s="59" t="s">
        <v>0</v>
      </c>
      <c r="E16" s="59" t="s">
        <v>0</v>
      </c>
      <c r="F16" s="59" t="s">
        <v>0</v>
      </c>
      <c r="G16" s="59" t="s">
        <v>0</v>
      </c>
      <c r="H16" s="59" t="s">
        <v>0</v>
      </c>
      <c r="I16" s="59" t="s">
        <v>0</v>
      </c>
      <c r="J16" s="46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20.01.2020 № 49</v>
      </c>
      <c r="K16" s="46" t="s">
        <v>0</v>
      </c>
      <c r="L16" s="46" t="s">
        <v>0</v>
      </c>
      <c r="M16" s="46" t="s">
        <v>0</v>
      </c>
      <c r="N16" s="46" t="s">
        <v>0</v>
      </c>
      <c r="O16" s="46" t="s">
        <v>0</v>
      </c>
      <c r="P16" s="46" t="s">
        <v>0</v>
      </c>
    </row>
    <row r="17" spans="1:18" ht="30" customHeight="1" x14ac:dyDescent="0.2">
      <c r="A17" s="46" t="s">
        <v>0</v>
      </c>
      <c r="B17" s="46" t="s">
        <v>0</v>
      </c>
      <c r="C17" s="46" t="s">
        <v>14</v>
      </c>
      <c r="D17" s="46" t="s">
        <v>0</v>
      </c>
      <c r="E17" s="46" t="s">
        <v>0</v>
      </c>
      <c r="F17" s="46" t="s">
        <v>0</v>
      </c>
      <c r="G17" s="46" t="s">
        <v>15</v>
      </c>
      <c r="H17" s="46" t="s">
        <v>0</v>
      </c>
      <c r="I17" s="46" t="s">
        <v>0</v>
      </c>
      <c r="J17" s="46" t="s">
        <v>16</v>
      </c>
      <c r="K17" s="46" t="s">
        <v>0</v>
      </c>
      <c r="L17" s="46" t="s">
        <v>0</v>
      </c>
      <c r="M17" s="46" t="s">
        <v>0</v>
      </c>
      <c r="N17" s="46" t="s">
        <v>15</v>
      </c>
      <c r="O17" s="46" t="s">
        <v>0</v>
      </c>
      <c r="P17" s="46" t="s">
        <v>0</v>
      </c>
    </row>
    <row r="18" spans="1:18" ht="60" x14ac:dyDescent="0.2">
      <c r="A18" s="46" t="s">
        <v>0</v>
      </c>
      <c r="B18" s="46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11">
        <v>18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3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85" zoomScaleNormal="85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8" t="s">
        <v>1</v>
      </c>
      <c r="P1" s="38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8" t="s">
        <v>2</v>
      </c>
      <c r="P2" s="38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8" t="s">
        <v>3</v>
      </c>
      <c r="P3" s="38" t="s">
        <v>0</v>
      </c>
    </row>
    <row r="4" spans="1:16" ht="45" customHeight="1" x14ac:dyDescent="0.2">
      <c r="A4" s="39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1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42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x14ac:dyDescent="0.2">
      <c r="A8" s="43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38.25" customHeight="1" x14ac:dyDescent="0.2">
      <c r="A9" s="45" t="str">
        <f>т1!A9</f>
        <v>Наименование инвестиционного проекта: Реконструкция ВЛ 0,4 кВ от ТП 15/0,4 кВ № 299-15, замена провода на СИП-4 на ВЛ 0,4 кВ от ТП 299-15 общей протяженностью 1858 м с разукрупнением сетей и строительством трехцепного участка ВЛ 0,4 кВ от ТП 299-15 (инв. № 5115768) протяженностью 212 м, строительством двухцепного участка ВЛ 0,4 кВ от ТП 299-15 (инв. № 5115768) протяженностью 30 м в п. Шевченко Правдинского района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20.25" customHeight="1" x14ac:dyDescent="0.2">
      <c r="A10" s="45" t="str">
        <f>т1!A10</f>
        <v>Идентификатор инвестиционного проекта: L_19-1089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5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42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5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1" t="s">
        <v>30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6" t="s">
        <v>10</v>
      </c>
      <c r="B15" s="46" t="s">
        <v>11</v>
      </c>
      <c r="C15" s="46" t="s">
        <v>12</v>
      </c>
      <c r="D15" s="46" t="s">
        <v>0</v>
      </c>
      <c r="E15" s="46" t="s">
        <v>0</v>
      </c>
      <c r="F15" s="46" t="s">
        <v>0</v>
      </c>
      <c r="G15" s="46" t="s">
        <v>0</v>
      </c>
      <c r="H15" s="46" t="s">
        <v>0</v>
      </c>
      <c r="I15" s="46" t="s">
        <v>0</v>
      </c>
      <c r="J15" s="46" t="s">
        <v>13</v>
      </c>
      <c r="K15" s="46" t="s">
        <v>0</v>
      </c>
      <c r="L15" s="46" t="s">
        <v>0</v>
      </c>
      <c r="M15" s="46" t="s">
        <v>0</v>
      </c>
      <c r="N15" s="46" t="s">
        <v>0</v>
      </c>
      <c r="O15" s="46" t="s">
        <v>0</v>
      </c>
      <c r="P15" s="46" t="s">
        <v>0</v>
      </c>
    </row>
    <row r="16" spans="1:16" ht="30" customHeight="1" x14ac:dyDescent="0.2">
      <c r="A16" s="46" t="s">
        <v>0</v>
      </c>
      <c r="B16" s="46" t="s">
        <v>0</v>
      </c>
      <c r="C16" s="46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20.01.2020 № 49</v>
      </c>
      <c r="D16" s="46" t="s">
        <v>0</v>
      </c>
      <c r="E16" s="46" t="s">
        <v>0</v>
      </c>
      <c r="F16" s="46" t="s">
        <v>0</v>
      </c>
      <c r="G16" s="46" t="s">
        <v>0</v>
      </c>
      <c r="H16" s="46" t="s">
        <v>0</v>
      </c>
      <c r="I16" s="46" t="s">
        <v>0</v>
      </c>
      <c r="J16" s="46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20.01.2020 № 49</v>
      </c>
      <c r="K16" s="46" t="s">
        <v>0</v>
      </c>
      <c r="L16" s="46" t="s">
        <v>0</v>
      </c>
      <c r="M16" s="46" t="s">
        <v>0</v>
      </c>
      <c r="N16" s="46" t="s">
        <v>0</v>
      </c>
      <c r="O16" s="46" t="s">
        <v>0</v>
      </c>
      <c r="P16" s="46" t="s">
        <v>0</v>
      </c>
    </row>
    <row r="17" spans="1:18" ht="30" customHeight="1" x14ac:dyDescent="0.2">
      <c r="A17" s="46" t="s">
        <v>0</v>
      </c>
      <c r="B17" s="46" t="s">
        <v>0</v>
      </c>
      <c r="C17" s="46" t="s">
        <v>14</v>
      </c>
      <c r="D17" s="46" t="s">
        <v>0</v>
      </c>
      <c r="E17" s="46" t="s">
        <v>0</v>
      </c>
      <c r="F17" s="46" t="s">
        <v>0</v>
      </c>
      <c r="G17" s="46" t="s">
        <v>15</v>
      </c>
      <c r="H17" s="46" t="s">
        <v>0</v>
      </c>
      <c r="I17" s="46" t="s">
        <v>0</v>
      </c>
      <c r="J17" s="46" t="s">
        <v>16</v>
      </c>
      <c r="K17" s="46" t="s">
        <v>0</v>
      </c>
      <c r="L17" s="46" t="s">
        <v>0</v>
      </c>
      <c r="M17" s="46" t="s">
        <v>0</v>
      </c>
      <c r="N17" s="46" t="s">
        <v>15</v>
      </c>
      <c r="O17" s="46" t="s">
        <v>0</v>
      </c>
      <c r="P17" s="46" t="s">
        <v>0</v>
      </c>
    </row>
    <row r="18" spans="1:18" ht="60" x14ac:dyDescent="0.2">
      <c r="A18" s="46" t="s">
        <v>0</v>
      </c>
      <c r="B18" s="46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4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80" zoomScaleNormal="8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8" t="s">
        <v>1</v>
      </c>
      <c r="P1" s="38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8" t="s">
        <v>2</v>
      </c>
      <c r="P2" s="38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8" t="s">
        <v>3</v>
      </c>
      <c r="P3" s="38" t="s">
        <v>0</v>
      </c>
    </row>
    <row r="4" spans="1:16" ht="45" customHeight="1" x14ac:dyDescent="0.2">
      <c r="A4" s="39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1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42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3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5" t="str">
        <f>т1!A9</f>
        <v>Наименование инвестиционного проекта: Реконструкция ВЛ 0,4 кВ от ТП 15/0,4 кВ № 299-15, замена провода на СИП-4 на ВЛ 0,4 кВ от ТП 299-15 общей протяженностью 1858 м с разукрупнением сетей и строительством трехцепного участка ВЛ 0,4 кВ от ТП 299-15 (инв. № 5115768) протяженностью 212 м, строительством двухцепного участка ВЛ 0,4 кВ от ТП 299-15 (инв. № 5115768) протяженностью 30 м в п. Шевченко Правдинского района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5" t="str">
        <f>т1!A10</f>
        <v>Идентификатор инвестиционного проекта: L_19-1089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5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42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5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1" t="s">
        <v>31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6" t="s">
        <v>10</v>
      </c>
      <c r="B15" s="46" t="s">
        <v>11</v>
      </c>
      <c r="C15" s="46" t="s">
        <v>12</v>
      </c>
      <c r="D15" s="46" t="s">
        <v>0</v>
      </c>
      <c r="E15" s="46" t="s">
        <v>0</v>
      </c>
      <c r="F15" s="46" t="s">
        <v>0</v>
      </c>
      <c r="G15" s="46" t="s">
        <v>0</v>
      </c>
      <c r="H15" s="46" t="s">
        <v>0</v>
      </c>
      <c r="I15" s="46" t="s">
        <v>0</v>
      </c>
      <c r="J15" s="46" t="s">
        <v>13</v>
      </c>
      <c r="K15" s="46" t="s">
        <v>0</v>
      </c>
      <c r="L15" s="46" t="s">
        <v>0</v>
      </c>
      <c r="M15" s="46" t="s">
        <v>0</v>
      </c>
      <c r="N15" s="46" t="s">
        <v>0</v>
      </c>
      <c r="O15" s="46" t="s">
        <v>0</v>
      </c>
      <c r="P15" s="46" t="s">
        <v>0</v>
      </c>
    </row>
    <row r="16" spans="1:16" ht="30" customHeight="1" x14ac:dyDescent="0.2">
      <c r="A16" s="46" t="s">
        <v>0</v>
      </c>
      <c r="B16" s="46" t="s">
        <v>0</v>
      </c>
      <c r="C16" s="46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20.01.2020 № 49</v>
      </c>
      <c r="D16" s="46" t="s">
        <v>0</v>
      </c>
      <c r="E16" s="46" t="s">
        <v>0</v>
      </c>
      <c r="F16" s="46" t="s">
        <v>0</v>
      </c>
      <c r="G16" s="46" t="s">
        <v>0</v>
      </c>
      <c r="H16" s="46" t="s">
        <v>0</v>
      </c>
      <c r="I16" s="46" t="s">
        <v>0</v>
      </c>
      <c r="J16" s="46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20.01.2020 № 49</v>
      </c>
      <c r="K16" s="46" t="s">
        <v>0</v>
      </c>
      <c r="L16" s="46" t="s">
        <v>0</v>
      </c>
      <c r="M16" s="46" t="s">
        <v>0</v>
      </c>
      <c r="N16" s="46" t="s">
        <v>0</v>
      </c>
      <c r="O16" s="46" t="s">
        <v>0</v>
      </c>
      <c r="P16" s="46" t="s">
        <v>0</v>
      </c>
    </row>
    <row r="17" spans="1:18" ht="30" customHeight="1" x14ac:dyDescent="0.2">
      <c r="A17" s="46" t="s">
        <v>0</v>
      </c>
      <c r="B17" s="46" t="s">
        <v>0</v>
      </c>
      <c r="C17" s="46" t="s">
        <v>14</v>
      </c>
      <c r="D17" s="46" t="s">
        <v>0</v>
      </c>
      <c r="E17" s="46" t="s">
        <v>0</v>
      </c>
      <c r="F17" s="46" t="s">
        <v>0</v>
      </c>
      <c r="G17" s="46" t="s">
        <v>15</v>
      </c>
      <c r="H17" s="46" t="s">
        <v>0</v>
      </c>
      <c r="I17" s="46" t="s">
        <v>0</v>
      </c>
      <c r="J17" s="46" t="s">
        <v>16</v>
      </c>
      <c r="K17" s="46" t="s">
        <v>0</v>
      </c>
      <c r="L17" s="46" t="s">
        <v>0</v>
      </c>
      <c r="M17" s="46" t="s">
        <v>0</v>
      </c>
      <c r="N17" s="46" t="s">
        <v>15</v>
      </c>
      <c r="O17" s="46" t="s">
        <v>0</v>
      </c>
      <c r="P17" s="46" t="s">
        <v>0</v>
      </c>
    </row>
    <row r="18" spans="1:18" ht="60" x14ac:dyDescent="0.2">
      <c r="A18" s="46" t="s">
        <v>0</v>
      </c>
      <c r="B18" s="46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/>
      <c r="K20" s="3"/>
      <c r="L20" s="4"/>
      <c r="M20" s="3"/>
      <c r="N20" s="3"/>
      <c r="O20" s="5"/>
      <c r="P20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27"/>
  <sheetViews>
    <sheetView showOutlineSymbols="0" showWhiteSpace="0" zoomScale="90" zoomScaleNormal="9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34.1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8" t="s">
        <v>1</v>
      </c>
      <c r="P1" s="38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8" t="s">
        <v>2</v>
      </c>
      <c r="P2" s="38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8" t="s">
        <v>3</v>
      </c>
      <c r="P3" s="38" t="s">
        <v>0</v>
      </c>
    </row>
    <row r="4" spans="1:16" ht="45" customHeight="1" x14ac:dyDescent="0.2">
      <c r="A4" s="39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1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42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3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5" t="str">
        <f>т1!A9</f>
        <v>Наименование инвестиционного проекта: Реконструкция ВЛ 0,4 кВ от ТП 15/0,4 кВ № 299-15, замена провода на СИП-4 на ВЛ 0,4 кВ от ТП 299-15 общей протяженностью 1858 м с разукрупнением сетей и строительством трехцепного участка ВЛ 0,4 кВ от ТП 299-15 (инв. № 5115768) протяженностью 212 м, строительством двухцепного участка ВЛ 0,4 кВ от ТП 299-15 (инв. № 5115768) протяженностью 30 м в п. Шевченко Правдинского района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5" t="str">
        <f>т1!A10</f>
        <v>Идентификатор инвестиционного проекта: L_19-1089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5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42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5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1" t="s">
        <v>32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6" t="s">
        <v>10</v>
      </c>
      <c r="B15" s="46" t="s">
        <v>11</v>
      </c>
      <c r="C15" s="46" t="s">
        <v>12</v>
      </c>
      <c r="D15" s="46" t="s">
        <v>0</v>
      </c>
      <c r="E15" s="46" t="s">
        <v>0</v>
      </c>
      <c r="F15" s="46" t="s">
        <v>0</v>
      </c>
      <c r="G15" s="46" t="s">
        <v>0</v>
      </c>
      <c r="H15" s="46" t="s">
        <v>0</v>
      </c>
      <c r="I15" s="46" t="s">
        <v>0</v>
      </c>
      <c r="J15" s="46" t="s">
        <v>13</v>
      </c>
      <c r="K15" s="46" t="s">
        <v>0</v>
      </c>
      <c r="L15" s="46" t="s">
        <v>0</v>
      </c>
      <c r="M15" s="46" t="s">
        <v>0</v>
      </c>
      <c r="N15" s="46" t="s">
        <v>0</v>
      </c>
      <c r="O15" s="46" t="s">
        <v>0</v>
      </c>
      <c r="P15" s="46" t="s">
        <v>0</v>
      </c>
    </row>
    <row r="16" spans="1:16" ht="30" customHeight="1" x14ac:dyDescent="0.2">
      <c r="A16" s="46" t="s">
        <v>0</v>
      </c>
      <c r="B16" s="46" t="s">
        <v>0</v>
      </c>
      <c r="C16" s="46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20.01.2020 № 49</v>
      </c>
      <c r="D16" s="46" t="s">
        <v>0</v>
      </c>
      <c r="E16" s="46" t="s">
        <v>0</v>
      </c>
      <c r="F16" s="46" t="s">
        <v>0</v>
      </c>
      <c r="G16" s="46" t="s">
        <v>0</v>
      </c>
      <c r="H16" s="46" t="s">
        <v>0</v>
      </c>
      <c r="I16" s="46" t="s">
        <v>0</v>
      </c>
      <c r="J16" s="46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20.01.2020 № 49</v>
      </c>
      <c r="K16" s="46" t="s">
        <v>0</v>
      </c>
      <c r="L16" s="46" t="s">
        <v>0</v>
      </c>
      <c r="M16" s="46" t="s">
        <v>0</v>
      </c>
      <c r="N16" s="46" t="s">
        <v>0</v>
      </c>
      <c r="O16" s="46" t="s">
        <v>0</v>
      </c>
      <c r="P16" s="46" t="s">
        <v>0</v>
      </c>
    </row>
    <row r="17" spans="1:18" ht="30" customHeight="1" x14ac:dyDescent="0.2">
      <c r="A17" s="46" t="s">
        <v>0</v>
      </c>
      <c r="B17" s="46" t="s">
        <v>0</v>
      </c>
      <c r="C17" s="46" t="s">
        <v>14</v>
      </c>
      <c r="D17" s="46" t="s">
        <v>0</v>
      </c>
      <c r="E17" s="46" t="s">
        <v>0</v>
      </c>
      <c r="F17" s="46" t="s">
        <v>0</v>
      </c>
      <c r="G17" s="46" t="s">
        <v>15</v>
      </c>
      <c r="H17" s="46" t="s">
        <v>0</v>
      </c>
      <c r="I17" s="46" t="s">
        <v>0</v>
      </c>
      <c r="J17" s="46" t="s">
        <v>16</v>
      </c>
      <c r="K17" s="46" t="s">
        <v>0</v>
      </c>
      <c r="L17" s="46" t="s">
        <v>0</v>
      </c>
      <c r="M17" s="46" t="s">
        <v>0</v>
      </c>
      <c r="N17" s="46" t="s">
        <v>15</v>
      </c>
      <c r="O17" s="46" t="s">
        <v>0</v>
      </c>
      <c r="P17" s="46" t="s">
        <v>0</v>
      </c>
    </row>
    <row r="18" spans="1:18" ht="60" x14ac:dyDescent="0.2">
      <c r="A18" s="46" t="s">
        <v>0</v>
      </c>
      <c r="B18" s="46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21" customFormat="1" ht="50.1" customHeight="1" x14ac:dyDescent="0.2">
      <c r="A20" s="11">
        <v>4</v>
      </c>
      <c r="B20" s="11" t="s">
        <v>55</v>
      </c>
      <c r="C20" s="24">
        <v>0.4</v>
      </c>
      <c r="D20" s="11" t="s">
        <v>65</v>
      </c>
      <c r="E20" s="25">
        <f>0.212</f>
        <v>0.21199999999999999</v>
      </c>
      <c r="F20" s="11" t="s">
        <v>57</v>
      </c>
      <c r="G20" s="11" t="s">
        <v>66</v>
      </c>
      <c r="H20" s="13">
        <f>798*1.5</f>
        <v>1197</v>
      </c>
      <c r="I20" s="13">
        <f t="shared" ref="I20:I26" si="0">H20*Q20*E20</f>
        <v>449.16228000000001</v>
      </c>
      <c r="J20" s="24"/>
      <c r="K20" s="11"/>
      <c r="L20" s="12"/>
      <c r="M20" s="11"/>
      <c r="N20" s="11"/>
      <c r="O20" s="13"/>
      <c r="P20" s="13"/>
      <c r="Q20" s="21">
        <v>1.77</v>
      </c>
      <c r="R20" s="21" t="s">
        <v>68</v>
      </c>
    </row>
    <row r="21" spans="1:18" s="21" customFormat="1" ht="50.1" customHeight="1" x14ac:dyDescent="0.2">
      <c r="A21" s="11">
        <v>5</v>
      </c>
      <c r="B21" s="11" t="s">
        <v>58</v>
      </c>
      <c r="C21" s="24">
        <v>0.4</v>
      </c>
      <c r="D21" s="11" t="s">
        <v>65</v>
      </c>
      <c r="E21" s="25">
        <f>E20</f>
        <v>0.21199999999999999</v>
      </c>
      <c r="F21" s="11" t="s">
        <v>57</v>
      </c>
      <c r="G21" s="11" t="s">
        <v>67</v>
      </c>
      <c r="H21" s="13">
        <f>602*1.5</f>
        <v>903</v>
      </c>
      <c r="I21" s="13">
        <f t="shared" si="0"/>
        <v>201.0078</v>
      </c>
      <c r="J21" s="24"/>
      <c r="K21" s="11"/>
      <c r="L21" s="25"/>
      <c r="M21" s="11"/>
      <c r="N21" s="11"/>
      <c r="O21" s="13"/>
      <c r="P21" s="13"/>
      <c r="Q21" s="21">
        <v>1.05</v>
      </c>
      <c r="R21" s="21" t="s">
        <v>0</v>
      </c>
    </row>
    <row r="22" spans="1:18" s="23" customFormat="1" ht="50.1" customHeight="1" x14ac:dyDescent="0.2">
      <c r="A22" s="11">
        <v>4</v>
      </c>
      <c r="B22" s="11" t="s">
        <v>55</v>
      </c>
      <c r="C22" s="24">
        <v>0.4</v>
      </c>
      <c r="D22" s="11" t="s">
        <v>65</v>
      </c>
      <c r="E22" s="25">
        <f>0.03</f>
        <v>0.03</v>
      </c>
      <c r="F22" s="11" t="s">
        <v>57</v>
      </c>
      <c r="G22" s="11" t="s">
        <v>66</v>
      </c>
      <c r="H22" s="13">
        <f>798</f>
        <v>798</v>
      </c>
      <c r="I22" s="13">
        <f t="shared" ref="I22:I24" si="1">H22*Q22*E22</f>
        <v>42.373800000000003</v>
      </c>
      <c r="J22" s="24"/>
      <c r="K22" s="11"/>
      <c r="L22" s="12"/>
      <c r="M22" s="11"/>
      <c r="N22" s="11"/>
      <c r="O22" s="13"/>
      <c r="P22" s="13"/>
      <c r="Q22" s="23">
        <v>1.77</v>
      </c>
      <c r="R22" s="23" t="s">
        <v>0</v>
      </c>
    </row>
    <row r="23" spans="1:18" s="23" customFormat="1" ht="50.1" customHeight="1" x14ac:dyDescent="0.2">
      <c r="A23" s="11">
        <v>5</v>
      </c>
      <c r="B23" s="11" t="s">
        <v>58</v>
      </c>
      <c r="C23" s="24">
        <v>0.4</v>
      </c>
      <c r="D23" s="11" t="s">
        <v>65</v>
      </c>
      <c r="E23" s="25">
        <f>E22</f>
        <v>0.03</v>
      </c>
      <c r="F23" s="11" t="s">
        <v>57</v>
      </c>
      <c r="G23" s="11" t="s">
        <v>67</v>
      </c>
      <c r="H23" s="13">
        <f>602</f>
        <v>602</v>
      </c>
      <c r="I23" s="13">
        <f t="shared" si="1"/>
        <v>18.963000000000001</v>
      </c>
      <c r="J23" s="24"/>
      <c r="K23" s="11"/>
      <c r="L23" s="25"/>
      <c r="M23" s="11"/>
      <c r="N23" s="11"/>
      <c r="O23" s="13"/>
      <c r="P23" s="13"/>
      <c r="Q23" s="23">
        <v>1.05</v>
      </c>
      <c r="R23" s="23" t="s">
        <v>0</v>
      </c>
    </row>
    <row r="24" spans="1:18" s="23" customFormat="1" ht="50.1" customHeight="1" x14ac:dyDescent="0.2">
      <c r="A24" s="11">
        <v>5</v>
      </c>
      <c r="B24" s="11" t="s">
        <v>58</v>
      </c>
      <c r="C24" s="24">
        <v>0.4</v>
      </c>
      <c r="D24" s="11" t="s">
        <v>56</v>
      </c>
      <c r="E24" s="25">
        <f>0.56+0.04+0.15+0.24+0.01+0.438+0.22+0.2</f>
        <v>1.8579999999999999</v>
      </c>
      <c r="F24" s="11" t="s">
        <v>57</v>
      </c>
      <c r="G24" s="11" t="s">
        <v>61</v>
      </c>
      <c r="H24" s="13">
        <v>517</v>
      </c>
      <c r="I24" s="13">
        <f t="shared" si="1"/>
        <v>1008.6152999999999</v>
      </c>
      <c r="J24" s="24"/>
      <c r="K24" s="11"/>
      <c r="L24" s="25"/>
      <c r="M24" s="11"/>
      <c r="N24" s="11"/>
      <c r="O24" s="13"/>
      <c r="P24" s="13"/>
      <c r="Q24" s="23">
        <v>1.05</v>
      </c>
      <c r="R24" s="23" t="s">
        <v>0</v>
      </c>
    </row>
    <row r="25" spans="1:18" s="21" customFormat="1" ht="50.1" customHeight="1" x14ac:dyDescent="0.2">
      <c r="A25" s="11">
        <v>6</v>
      </c>
      <c r="B25" s="11" t="s">
        <v>59</v>
      </c>
      <c r="C25" s="11" t="s">
        <v>60</v>
      </c>
      <c r="D25" s="11" t="s">
        <v>62</v>
      </c>
      <c r="E25" s="25">
        <f>0.212*3+0.03*2+0.56+0.04+0.15+0.24+0.01+0.438+0.22+0.2</f>
        <v>2.5540000000000003</v>
      </c>
      <c r="F25" s="11" t="s">
        <v>57</v>
      </c>
      <c r="G25" s="11" t="s">
        <v>63</v>
      </c>
      <c r="H25" s="13">
        <v>262</v>
      </c>
      <c r="I25" s="13">
        <f t="shared" si="0"/>
        <v>702.60540000000015</v>
      </c>
      <c r="J25" s="11"/>
      <c r="K25" s="11"/>
      <c r="L25" s="25"/>
      <c r="M25" s="11"/>
      <c r="N25" s="11"/>
      <c r="O25" s="13"/>
      <c r="P25" s="13"/>
      <c r="Q25" s="21">
        <v>1.05</v>
      </c>
      <c r="R25" s="21" t="s">
        <v>0</v>
      </c>
    </row>
    <row r="26" spans="1:18" s="21" customFormat="1" ht="50.1" customHeight="1" x14ac:dyDescent="0.2">
      <c r="A26" s="11">
        <v>7</v>
      </c>
      <c r="B26" s="11" t="s">
        <v>27</v>
      </c>
      <c r="C26" s="11" t="s">
        <v>26</v>
      </c>
      <c r="D26" s="11" t="s">
        <v>53</v>
      </c>
      <c r="E26" s="12">
        <v>1</v>
      </c>
      <c r="F26" s="11" t="s">
        <v>28</v>
      </c>
      <c r="G26" s="11" t="s">
        <v>54</v>
      </c>
      <c r="H26" s="13">
        <v>300</v>
      </c>
      <c r="I26" s="13">
        <f t="shared" si="0"/>
        <v>300</v>
      </c>
      <c r="J26" s="11"/>
      <c r="K26" s="11"/>
      <c r="L26" s="12"/>
      <c r="M26" s="11"/>
      <c r="N26" s="11"/>
      <c r="O26" s="13"/>
      <c r="P26" s="13"/>
      <c r="Q26" s="21">
        <v>1</v>
      </c>
      <c r="R26" s="21" t="s">
        <v>0</v>
      </c>
    </row>
    <row r="27" spans="1:18" ht="50.1" customHeight="1" x14ac:dyDescent="0.2">
      <c r="A27" s="3"/>
      <c r="B27" s="3" t="s">
        <v>29</v>
      </c>
      <c r="C27" s="3" t="s">
        <v>0</v>
      </c>
      <c r="D27" s="3" t="s">
        <v>0</v>
      </c>
      <c r="E27" s="4" t="s">
        <v>0</v>
      </c>
      <c r="F27" s="3" t="s">
        <v>0</v>
      </c>
      <c r="G27" s="3" t="s">
        <v>0</v>
      </c>
      <c r="H27" s="5" t="s">
        <v>0</v>
      </c>
      <c r="I27" s="5">
        <f>SUM(I20:I26)</f>
        <v>2722.7275799999998</v>
      </c>
      <c r="J27" s="3" t="s">
        <v>0</v>
      </c>
      <c r="K27" s="3" t="s">
        <v>0</v>
      </c>
      <c r="L27" s="4" t="s">
        <v>0</v>
      </c>
      <c r="M27" s="3" t="s">
        <v>0</v>
      </c>
      <c r="N27" s="3" t="s">
        <v>0</v>
      </c>
      <c r="O27" s="5" t="s">
        <v>0</v>
      </c>
      <c r="P27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4803149606299213" right="0.74803149606299213" top="0.98425196850393704" bottom="0.98425196850393704" header="0.51181102362204722" footer="0.51181102362204722"/>
  <pageSetup paperSize="9" scale="57" fitToHeight="2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8" t="s">
        <v>1</v>
      </c>
      <c r="P1" s="38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8" t="s">
        <v>2</v>
      </c>
      <c r="P2" s="38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8" t="s">
        <v>3</v>
      </c>
      <c r="P3" s="38" t="s">
        <v>0</v>
      </c>
    </row>
    <row r="4" spans="1:16" ht="45" customHeight="1" x14ac:dyDescent="0.2">
      <c r="A4" s="39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1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42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3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5" t="str">
        <f>т1!A9</f>
        <v>Наименование инвестиционного проекта: Реконструкция ВЛ 0,4 кВ от ТП 15/0,4 кВ № 299-15, замена провода на СИП-4 на ВЛ 0,4 кВ от ТП 299-15 общей протяженностью 1858 м с разукрупнением сетей и строительством трехцепного участка ВЛ 0,4 кВ от ТП 299-15 (инв. № 5115768) протяженностью 212 м, строительством двухцепного участка ВЛ 0,4 кВ от ТП 299-15 (инв. № 5115768) протяженностью 30 м в п. Шевченко Правдинского района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5" t="str">
        <f>т1!A10</f>
        <v>Идентификатор инвестиционного проекта: L_19-1089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5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42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5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1" t="s">
        <v>33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6" t="s">
        <v>10</v>
      </c>
      <c r="B15" s="46" t="s">
        <v>11</v>
      </c>
      <c r="C15" s="46" t="s">
        <v>12</v>
      </c>
      <c r="D15" s="46" t="s">
        <v>0</v>
      </c>
      <c r="E15" s="46" t="s">
        <v>0</v>
      </c>
      <c r="F15" s="46" t="s">
        <v>0</v>
      </c>
      <c r="G15" s="46" t="s">
        <v>0</v>
      </c>
      <c r="H15" s="46" t="s">
        <v>0</v>
      </c>
      <c r="I15" s="46" t="s">
        <v>0</v>
      </c>
      <c r="J15" s="46" t="s">
        <v>13</v>
      </c>
      <c r="K15" s="46" t="s">
        <v>0</v>
      </c>
      <c r="L15" s="46" t="s">
        <v>0</v>
      </c>
      <c r="M15" s="46" t="s">
        <v>0</v>
      </c>
      <c r="N15" s="46" t="s">
        <v>0</v>
      </c>
      <c r="O15" s="46" t="s">
        <v>0</v>
      </c>
      <c r="P15" s="46" t="s">
        <v>0</v>
      </c>
    </row>
    <row r="16" spans="1:16" ht="30" customHeight="1" x14ac:dyDescent="0.2">
      <c r="A16" s="46" t="s">
        <v>0</v>
      </c>
      <c r="B16" s="46" t="s">
        <v>0</v>
      </c>
      <c r="C16" s="46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20.01.2020 № 49</v>
      </c>
      <c r="D16" s="46" t="s">
        <v>0</v>
      </c>
      <c r="E16" s="46" t="s">
        <v>0</v>
      </c>
      <c r="F16" s="46" t="s">
        <v>0</v>
      </c>
      <c r="G16" s="46" t="s">
        <v>0</v>
      </c>
      <c r="H16" s="46" t="s">
        <v>0</v>
      </c>
      <c r="I16" s="46" t="s">
        <v>0</v>
      </c>
      <c r="J16" s="46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20.01.2020 № 49</v>
      </c>
      <c r="K16" s="46" t="s">
        <v>0</v>
      </c>
      <c r="L16" s="46" t="s">
        <v>0</v>
      </c>
      <c r="M16" s="46" t="s">
        <v>0</v>
      </c>
      <c r="N16" s="46" t="s">
        <v>0</v>
      </c>
      <c r="O16" s="46" t="s">
        <v>0</v>
      </c>
      <c r="P16" s="46" t="s">
        <v>0</v>
      </c>
    </row>
    <row r="17" spans="1:18" ht="30" customHeight="1" x14ac:dyDescent="0.2">
      <c r="A17" s="46" t="s">
        <v>0</v>
      </c>
      <c r="B17" s="46" t="s">
        <v>0</v>
      </c>
      <c r="C17" s="46" t="s">
        <v>14</v>
      </c>
      <c r="D17" s="46" t="s">
        <v>0</v>
      </c>
      <c r="E17" s="46" t="s">
        <v>0</v>
      </c>
      <c r="F17" s="46" t="s">
        <v>0</v>
      </c>
      <c r="G17" s="46" t="s">
        <v>15</v>
      </c>
      <c r="H17" s="46" t="s">
        <v>0</v>
      </c>
      <c r="I17" s="46" t="s">
        <v>0</v>
      </c>
      <c r="J17" s="46" t="s">
        <v>16</v>
      </c>
      <c r="K17" s="46" t="s">
        <v>0</v>
      </c>
      <c r="L17" s="46" t="s">
        <v>0</v>
      </c>
      <c r="M17" s="46" t="s">
        <v>0</v>
      </c>
      <c r="N17" s="46" t="s">
        <v>15</v>
      </c>
      <c r="O17" s="46" t="s">
        <v>0</v>
      </c>
      <c r="P17" s="46" t="s">
        <v>0</v>
      </c>
    </row>
    <row r="18" spans="1:18" ht="60" x14ac:dyDescent="0.2">
      <c r="A18" s="46" t="s">
        <v>0</v>
      </c>
      <c r="B18" s="46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8" t="s">
        <v>1</v>
      </c>
      <c r="P1" s="38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8" t="s">
        <v>2</v>
      </c>
      <c r="P2" s="38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8" t="s">
        <v>3</v>
      </c>
      <c r="P3" s="38" t="s">
        <v>0</v>
      </c>
    </row>
    <row r="4" spans="1:16" ht="45" customHeight="1" x14ac:dyDescent="0.2">
      <c r="A4" s="39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1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42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3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5" t="str">
        <f>т1!A9</f>
        <v>Наименование инвестиционного проекта: Реконструкция ВЛ 0,4 кВ от ТП 15/0,4 кВ № 299-15, замена провода на СИП-4 на ВЛ 0,4 кВ от ТП 299-15 общей протяженностью 1858 м с разукрупнением сетей и строительством трехцепного участка ВЛ 0,4 кВ от ТП 299-15 (инв. № 5115768) протяженностью 212 м, строительством двухцепного участка ВЛ 0,4 кВ от ТП 299-15 (инв. № 5115768) протяженностью 30 м в п. Шевченко Правдинского района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5" t="str">
        <f>т1!A10</f>
        <v>Идентификатор инвестиционного проекта: L_19-1089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5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42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5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1" t="s">
        <v>34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6" t="s">
        <v>10</v>
      </c>
      <c r="B15" s="46" t="s">
        <v>11</v>
      </c>
      <c r="C15" s="46" t="s">
        <v>12</v>
      </c>
      <c r="D15" s="46" t="s">
        <v>0</v>
      </c>
      <c r="E15" s="46" t="s">
        <v>0</v>
      </c>
      <c r="F15" s="46" t="s">
        <v>0</v>
      </c>
      <c r="G15" s="46" t="s">
        <v>0</v>
      </c>
      <c r="H15" s="46" t="s">
        <v>0</v>
      </c>
      <c r="I15" s="46" t="s">
        <v>0</v>
      </c>
      <c r="J15" s="46" t="s">
        <v>13</v>
      </c>
      <c r="K15" s="46" t="s">
        <v>0</v>
      </c>
      <c r="L15" s="46" t="s">
        <v>0</v>
      </c>
      <c r="M15" s="46" t="s">
        <v>0</v>
      </c>
      <c r="N15" s="46" t="s">
        <v>0</v>
      </c>
      <c r="O15" s="46" t="s">
        <v>0</v>
      </c>
      <c r="P15" s="46" t="s">
        <v>0</v>
      </c>
    </row>
    <row r="16" spans="1:16" ht="30" customHeight="1" x14ac:dyDescent="0.2">
      <c r="A16" s="46" t="s">
        <v>0</v>
      </c>
      <c r="B16" s="46" t="s">
        <v>0</v>
      </c>
      <c r="C16" s="46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20.01.2020 № 49</v>
      </c>
      <c r="D16" s="46" t="s">
        <v>0</v>
      </c>
      <c r="E16" s="46" t="s">
        <v>0</v>
      </c>
      <c r="F16" s="46" t="s">
        <v>0</v>
      </c>
      <c r="G16" s="46" t="s">
        <v>0</v>
      </c>
      <c r="H16" s="46" t="s">
        <v>0</v>
      </c>
      <c r="I16" s="46" t="s">
        <v>0</v>
      </c>
      <c r="J16" s="46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20.01.2020 № 49</v>
      </c>
      <c r="K16" s="46" t="s">
        <v>0</v>
      </c>
      <c r="L16" s="46" t="s">
        <v>0</v>
      </c>
      <c r="M16" s="46" t="s">
        <v>0</v>
      </c>
      <c r="N16" s="46" t="s">
        <v>0</v>
      </c>
      <c r="O16" s="46" t="s">
        <v>0</v>
      </c>
      <c r="P16" s="46" t="s">
        <v>0</v>
      </c>
    </row>
    <row r="17" spans="1:18" ht="30" customHeight="1" x14ac:dyDescent="0.2">
      <c r="A17" s="46" t="s">
        <v>0</v>
      </c>
      <c r="B17" s="46" t="s">
        <v>0</v>
      </c>
      <c r="C17" s="46" t="s">
        <v>14</v>
      </c>
      <c r="D17" s="46" t="s">
        <v>0</v>
      </c>
      <c r="E17" s="46" t="s">
        <v>0</v>
      </c>
      <c r="F17" s="46" t="s">
        <v>0</v>
      </c>
      <c r="G17" s="46" t="s">
        <v>15</v>
      </c>
      <c r="H17" s="46" t="s">
        <v>0</v>
      </c>
      <c r="I17" s="46" t="s">
        <v>0</v>
      </c>
      <c r="J17" s="46" t="s">
        <v>16</v>
      </c>
      <c r="K17" s="46" t="s">
        <v>0</v>
      </c>
      <c r="L17" s="46" t="s">
        <v>0</v>
      </c>
      <c r="M17" s="46" t="s">
        <v>0</v>
      </c>
      <c r="N17" s="46" t="s">
        <v>15</v>
      </c>
      <c r="O17" s="46" t="s">
        <v>0</v>
      </c>
      <c r="P17" s="46" t="s">
        <v>0</v>
      </c>
    </row>
    <row r="18" spans="1:18" ht="60" x14ac:dyDescent="0.2">
      <c r="A18" s="46" t="s">
        <v>0</v>
      </c>
      <c r="B18" s="46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26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19"/>
  <sheetViews>
    <sheetView tabSelected="1" showOutlineSymbols="0" showWhiteSpace="0" zoomScale="90" zoomScaleNormal="90" workbookViewId="0">
      <selection activeCell="H1" sqref="H1:W104857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35</v>
      </c>
    </row>
    <row r="2" spans="1:25" ht="45" x14ac:dyDescent="0.2">
      <c r="A2" s="22" t="s">
        <v>10</v>
      </c>
      <c r="B2" s="22" t="s">
        <v>36</v>
      </c>
      <c r="C2" s="50" t="s">
        <v>12</v>
      </c>
      <c r="D2" s="51"/>
      <c r="E2" s="52"/>
      <c r="F2" s="26" t="s">
        <v>13</v>
      </c>
      <c r="G2" s="27"/>
    </row>
    <row r="3" spans="1:25" ht="135" x14ac:dyDescent="0.25">
      <c r="A3" s="22">
        <v>1</v>
      </c>
      <c r="B3" s="22" t="s">
        <v>37</v>
      </c>
      <c r="C3" s="47">
        <f>т3!I20+т4!I27+т5!I20</f>
        <v>2722.7275799999998</v>
      </c>
      <c r="D3" s="48"/>
      <c r="E3" s="49"/>
      <c r="F3" s="28"/>
      <c r="G3" s="29"/>
      <c r="Y3" s="15"/>
    </row>
    <row r="4" spans="1:25" ht="15.75" x14ac:dyDescent="0.2">
      <c r="A4" s="22">
        <v>2</v>
      </c>
      <c r="B4" s="22" t="s">
        <v>38</v>
      </c>
      <c r="C4" s="47">
        <f>C3*20%</f>
        <v>544.54551600000002</v>
      </c>
      <c r="D4" s="48"/>
      <c r="E4" s="49"/>
      <c r="F4" s="28"/>
      <c r="G4" s="29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22">
        <v>3</v>
      </c>
      <c r="B5" s="22" t="s">
        <v>39</v>
      </c>
      <c r="C5" s="47">
        <f>C4+C3</f>
        <v>3267.2730959999999</v>
      </c>
      <c r="D5" s="48"/>
      <c r="E5" s="49"/>
      <c r="F5" s="30"/>
      <c r="G5" s="31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20">
        <v>104.7</v>
      </c>
      <c r="S5" s="20">
        <v>104.7</v>
      </c>
      <c r="T5" s="20">
        <v>104.7</v>
      </c>
      <c r="U5" s="20">
        <v>104.7</v>
      </c>
      <c r="V5" s="20">
        <v>104.7</v>
      </c>
      <c r="W5" s="20">
        <v>104.7</v>
      </c>
    </row>
    <row r="6" spans="1:25" ht="60" x14ac:dyDescent="0.2">
      <c r="A6" s="22">
        <v>4</v>
      </c>
      <c r="B6" s="22" t="s">
        <v>40</v>
      </c>
      <c r="C6" s="47">
        <f>C7+(C5-C7)*((C10/C9*(K5+100)/200)+C11/C9*(L5+100)/200*K5/100+C12/C9*((M5+100)/200*L5/100*K5/100)+C13/C9*((N5+100)/200*M5/100*L5/100*K5/100)+C14/C9*((O5+100)/200*N5/100*M5/100*L5/100*K5/100)+C15/C9*((P5+100)/200*O5/100*N5/100*M5/100*L5/100*K5/100))</f>
        <v>4001.7065852778101</v>
      </c>
      <c r="D6" s="48"/>
      <c r="E6" s="49"/>
      <c r="F6" s="30"/>
      <c r="G6" s="31"/>
    </row>
    <row r="7" spans="1:25" ht="75" x14ac:dyDescent="0.2">
      <c r="A7" s="22">
        <v>5</v>
      </c>
      <c r="B7" s="22" t="s">
        <v>41</v>
      </c>
      <c r="C7" s="53">
        <v>0</v>
      </c>
      <c r="D7" s="54"/>
      <c r="E7" s="55"/>
      <c r="F7" s="28"/>
      <c r="G7" s="29"/>
      <c r="H7" s="10"/>
      <c r="X7" s="10"/>
    </row>
    <row r="8" spans="1:25" ht="45" x14ac:dyDescent="0.2">
      <c r="A8" s="22">
        <v>6</v>
      </c>
      <c r="B8" s="22" t="s">
        <v>42</v>
      </c>
      <c r="C8" s="47">
        <f>C5-C7</f>
        <v>3267.2730959999999</v>
      </c>
      <c r="D8" s="48"/>
      <c r="E8" s="49"/>
      <c r="F8" s="28"/>
      <c r="G8" s="29"/>
    </row>
    <row r="9" spans="1:25" ht="90" x14ac:dyDescent="0.25">
      <c r="A9" s="22">
        <v>7</v>
      </c>
      <c r="B9" s="22" t="s">
        <v>43</v>
      </c>
      <c r="C9" s="47">
        <f>SUM(C10:E15)</f>
        <v>3202.5346099999997</v>
      </c>
      <c r="D9" s="48"/>
      <c r="E9" s="49"/>
      <c r="F9" s="32"/>
      <c r="G9" s="33"/>
      <c r="X9" s="14"/>
    </row>
    <row r="10" spans="1:25" ht="15" x14ac:dyDescent="0.2">
      <c r="A10" s="22">
        <v>7.1</v>
      </c>
      <c r="B10" s="22" t="s">
        <v>44</v>
      </c>
      <c r="C10" s="47">
        <v>0</v>
      </c>
      <c r="D10" s="48"/>
      <c r="E10" s="49"/>
      <c r="F10" s="28"/>
      <c r="G10" s="29"/>
    </row>
    <row r="11" spans="1:25" ht="15" x14ac:dyDescent="0.2">
      <c r="A11" s="22">
        <v>7.2</v>
      </c>
      <c r="B11" s="22" t="s">
        <v>45</v>
      </c>
      <c r="C11" s="47">
        <v>0</v>
      </c>
      <c r="D11" s="48"/>
      <c r="E11" s="49"/>
      <c r="F11" s="34"/>
      <c r="G11" s="35"/>
    </row>
    <row r="12" spans="1:25" ht="15" x14ac:dyDescent="0.2">
      <c r="A12" s="22">
        <v>7.3</v>
      </c>
      <c r="B12" s="22" t="s">
        <v>46</v>
      </c>
      <c r="C12" s="47">
        <v>0</v>
      </c>
      <c r="D12" s="48"/>
      <c r="E12" s="49"/>
      <c r="F12" s="34"/>
      <c r="G12" s="35"/>
    </row>
    <row r="13" spans="1:25" ht="15" x14ac:dyDescent="0.2">
      <c r="A13" s="22">
        <v>7.4</v>
      </c>
      <c r="B13" s="22" t="s">
        <v>47</v>
      </c>
      <c r="C13" s="47">
        <f>3.20253461*1000</f>
        <v>3202.5346099999997</v>
      </c>
      <c r="D13" s="48"/>
      <c r="E13" s="49"/>
      <c r="F13" s="28"/>
      <c r="G13" s="29"/>
    </row>
    <row r="14" spans="1:25" ht="15" x14ac:dyDescent="0.2">
      <c r="A14" s="22">
        <v>7.5</v>
      </c>
      <c r="B14" s="22" t="s">
        <v>48</v>
      </c>
      <c r="C14" s="47">
        <v>0</v>
      </c>
      <c r="D14" s="48"/>
      <c r="E14" s="49"/>
      <c r="F14" s="28"/>
      <c r="G14" s="29"/>
    </row>
    <row r="15" spans="1:25" ht="15" x14ac:dyDescent="0.2">
      <c r="A15" s="22">
        <v>7.6</v>
      </c>
      <c r="B15" s="22" t="s">
        <v>52</v>
      </c>
      <c r="C15" s="47">
        <v>0</v>
      </c>
      <c r="D15" s="48"/>
      <c r="E15" s="49"/>
      <c r="F15" s="28"/>
      <c r="G15" s="29"/>
    </row>
    <row r="16" spans="1:25" ht="75" x14ac:dyDescent="0.2">
      <c r="A16" s="22">
        <v>8</v>
      </c>
      <c r="B16" s="22" t="s">
        <v>49</v>
      </c>
      <c r="C16" s="47">
        <f>C6/1000</f>
        <v>4.0017065852778098</v>
      </c>
      <c r="D16" s="48"/>
      <c r="E16" s="49"/>
      <c r="F16" s="28"/>
      <c r="G16" s="29"/>
    </row>
    <row r="17" spans="1:26" ht="105" x14ac:dyDescent="0.2">
      <c r="A17" s="22">
        <v>9</v>
      </c>
      <c r="B17" s="22" t="s">
        <v>50</v>
      </c>
      <c r="C17" s="56">
        <v>0</v>
      </c>
      <c r="D17" s="57"/>
      <c r="E17" s="58"/>
      <c r="F17" s="36"/>
      <c r="G17" s="37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9"/>
    </row>
    <row r="18" spans="1:26" ht="30" x14ac:dyDescent="0.2">
      <c r="A18" s="22">
        <v>10</v>
      </c>
      <c r="B18" s="22" t="s">
        <v>51</v>
      </c>
      <c r="C18" s="47">
        <f>(C17+C16)*1000</f>
        <v>4001.7065852778096</v>
      </c>
      <c r="D18" s="48"/>
      <c r="E18" s="49"/>
      <c r="F18" s="28"/>
      <c r="G18" s="29"/>
      <c r="X18" s="10"/>
      <c r="Y18" s="17"/>
      <c r="Z18" s="16"/>
    </row>
    <row r="19" spans="1:26" x14ac:dyDescent="0.2">
      <c r="X19" s="10"/>
    </row>
  </sheetData>
  <mergeCells count="17">
    <mergeCell ref="C14:E14"/>
    <mergeCell ref="C15:E15"/>
    <mergeCell ref="C16:E16"/>
    <mergeCell ref="C17:E17"/>
    <mergeCell ref="C18:E18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2020-10-15T07:57:54Z</cp:lastPrinted>
  <dcterms:created xsi:type="dcterms:W3CDTF">2019-03-19T12:39:49Z</dcterms:created>
  <dcterms:modified xsi:type="dcterms:W3CDTF">2021-03-26T11:01:58Z</dcterms:modified>
</cp:coreProperties>
</file>