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998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J6" i="8" l="1"/>
  <c r="I6" i="8"/>
  <c r="C13" i="8" l="1"/>
  <c r="J16" i="6" l="1"/>
  <c r="C16" i="6"/>
  <c r="J16" i="5"/>
  <c r="C16" i="5"/>
  <c r="J16" i="4"/>
  <c r="C16" i="4"/>
  <c r="J16" i="3"/>
  <c r="C16" i="3"/>
  <c r="C16" i="2"/>
  <c r="A8" i="6" l="1"/>
  <c r="A8" i="5"/>
  <c r="A8" i="4"/>
  <c r="A8" i="3"/>
  <c r="A8" i="2"/>
  <c r="I28" i="4" l="1"/>
  <c r="E27" i="4"/>
  <c r="I26" i="4"/>
  <c r="E25" i="4"/>
  <c r="E24" i="4"/>
  <c r="E22" i="4"/>
  <c r="E21" i="4"/>
  <c r="E20" i="4"/>
  <c r="I25" i="4"/>
  <c r="I24" i="4"/>
  <c r="I23" i="4"/>
  <c r="I22" i="4"/>
  <c r="I21" i="4"/>
  <c r="I20" i="4"/>
  <c r="I21" i="3"/>
  <c r="I20" i="3"/>
  <c r="C9" i="8" l="1"/>
  <c r="I27" i="4" l="1"/>
  <c r="I29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</calcChain>
</file>

<file path=xl/sharedStrings.xml><?xml version="1.0" encoding="utf-8"?>
<sst xmlns="http://schemas.openxmlformats.org/spreadsheetml/2006/main" count="873" uniqueCount="79">
  <si>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</si>
  <si>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</si>
  <si>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</si>
  <si>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</si>
  <si>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</si>
  <si>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</si>
  <si>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</si>
  <si>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</si>
  <si>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</si>
  <si>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</si>
  <si>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</si>
  <si>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</si>
  <si>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</si>
  <si>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</si>
  <si>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</si>
  <si>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</si>
  <si>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</si>
  <si>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</si>
  <si>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</si>
  <si>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</si>
  <si>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</si>
  <si>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</si>
  <si>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</si>
  <si>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</si>
  <si>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</si>
  <si>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</si>
  <si>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</si>
  <si>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</si>
  <si>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</si>
  <si>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</si>
  <si>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</si>
  <si>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</si>
  <si>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</si>
  <si>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</si>
  <si>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</si>
  <si>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</si>
  <si>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</si>
  <si>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</si>
  <si>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</si>
  <si>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</si>
  <si>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</si>
  <si>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</si>
  <si>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</si>
  <si>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</si>
  <si>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</si>
  <si>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</si>
  <si>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</si>
  <si>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</si>
  <si>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</si>
  <si>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</si>
  <si>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</si>
  <si>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</si>
  <si>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</si>
  <si>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</si>
  <si>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</si>
  <si>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</si>
  <si>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</si>
  <si>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</si>
  <si>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</si>
  <si>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</si>
  <si>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</si>
  <si>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</si>
  <si>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</si>
  <si>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</si>
  <si>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</si>
  <si>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</si>
  <si>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Л1-01-1</t>
  </si>
  <si>
    <t>Л3-01-1</t>
  </si>
  <si>
    <t>СИП-4, 50мм2 / -мм2</t>
  </si>
  <si>
    <t>Л7-37-4</t>
  </si>
  <si>
    <t>СИП-3, 50мм2 / -мм2</t>
  </si>
  <si>
    <t>Л7-03-3</t>
  </si>
  <si>
    <t>40 кВА</t>
  </si>
  <si>
    <t>Э2-03</t>
  </si>
  <si>
    <t>Идентификатор инвестиционного проекта: L_2998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</si>
  <si>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</si>
  <si>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t>
  </si>
  <si>
    <t>Решение от утверждении инвестиционной программы отсутствует</t>
  </si>
  <si>
    <t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</si>
</sst>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">
        <v>75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">
        <v>78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6" t="s">
        <v>74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6" t="s">
        <v>77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5.75" customHeight="1" x14ac:dyDescent="0.2">
      <c r="A16" s="44" t="s">
        <v>0</v>
      </c>
      <c r="B16" s="44" t="s">
        <v>0</v>
      </c>
      <c r="C16" s="44" t="s">
        <v>76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">
        <v>76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2" t="str">
        <f>т1!A9</f>
        <v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2" t="str">
        <f>т1!A10</f>
        <v>Идентификатор инвестиционного проекта: L_2998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69" customHeight="1" x14ac:dyDescent="0.2">
      <c r="A20" s="11">
        <v>1</v>
      </c>
      <c r="B20" s="11" t="s">
        <v>56</v>
      </c>
      <c r="C20" s="11" t="s">
        <v>57</v>
      </c>
      <c r="D20" s="11" t="s">
        <v>72</v>
      </c>
      <c r="E20" s="12">
        <v>1</v>
      </c>
      <c r="F20" s="11" t="s">
        <v>53</v>
      </c>
      <c r="G20" s="11" t="s">
        <v>73</v>
      </c>
      <c r="H20" s="13">
        <v>590</v>
      </c>
      <c r="I20" s="13">
        <f>H20*E20*Q20</f>
        <v>619.5</v>
      </c>
      <c r="J20" s="11"/>
      <c r="K20" s="11"/>
      <c r="L20" s="12"/>
      <c r="M20" s="11"/>
      <c r="N20" s="11"/>
      <c r="O20" s="13"/>
      <c r="P20" s="13"/>
      <c r="Q20" s="23">
        <v>1.05</v>
      </c>
      <c r="R20" s="23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SUM(I20)</f>
        <v>619.5</v>
      </c>
      <c r="J21" s="3"/>
      <c r="K21" s="3"/>
      <c r="L21" s="4"/>
      <c r="M21" s="3"/>
      <c r="N21" s="3"/>
      <c r="O21" s="5"/>
      <c r="P21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6" customFormat="1" ht="60" x14ac:dyDescent="0.2">
      <c r="A20" s="11">
        <v>1</v>
      </c>
      <c r="B20" s="11" t="s">
        <v>58</v>
      </c>
      <c r="C20" s="24">
        <v>15</v>
      </c>
      <c r="D20" s="11" t="s">
        <v>59</v>
      </c>
      <c r="E20" s="27">
        <f>0.9</f>
        <v>0.9</v>
      </c>
      <c r="F20" s="11" t="s">
        <v>60</v>
      </c>
      <c r="G20" s="11" t="s">
        <v>61</v>
      </c>
      <c r="H20" s="13">
        <v>767</v>
      </c>
      <c r="I20" s="13">
        <f>H20*Q20*E20</f>
        <v>1221.8309999999999</v>
      </c>
      <c r="J20" s="24"/>
      <c r="K20" s="11"/>
      <c r="L20" s="25"/>
      <c r="M20" s="11"/>
      <c r="N20" s="11"/>
      <c r="O20" s="13"/>
      <c r="P20" s="13"/>
      <c r="Q20" s="26">
        <v>1.77</v>
      </c>
      <c r="R20" s="26" t="s">
        <v>0</v>
      </c>
    </row>
    <row r="21" spans="1:18" s="26" customFormat="1" ht="45" x14ac:dyDescent="0.2">
      <c r="A21" s="11">
        <v>2</v>
      </c>
      <c r="B21" s="11" t="s">
        <v>62</v>
      </c>
      <c r="C21" s="24">
        <v>15</v>
      </c>
      <c r="D21" s="11" t="s">
        <v>59</v>
      </c>
      <c r="E21" s="27">
        <f>E20</f>
        <v>0.9</v>
      </c>
      <c r="F21" s="11" t="s">
        <v>60</v>
      </c>
      <c r="G21" s="11" t="s">
        <v>63</v>
      </c>
      <c r="H21" s="13">
        <v>699</v>
      </c>
      <c r="I21" s="13">
        <f t="shared" ref="I21:I25" si="0">H21*Q21*E21</f>
        <v>660.55500000000006</v>
      </c>
      <c r="J21" s="24"/>
      <c r="K21" s="11"/>
      <c r="L21" s="27"/>
      <c r="M21" s="11"/>
      <c r="N21" s="11"/>
      <c r="O21" s="13"/>
      <c r="P21" s="13"/>
      <c r="Q21" s="26">
        <v>1.05</v>
      </c>
      <c r="R21" s="26" t="s">
        <v>0</v>
      </c>
    </row>
    <row r="22" spans="1:18" s="23" customFormat="1" ht="50.1" customHeight="1" x14ac:dyDescent="0.2">
      <c r="A22" s="11">
        <v>3</v>
      </c>
      <c r="B22" s="11" t="s">
        <v>64</v>
      </c>
      <c r="C22" s="11" t="s">
        <v>65</v>
      </c>
      <c r="D22" s="11" t="s">
        <v>70</v>
      </c>
      <c r="E22" s="27">
        <f>E20*3</f>
        <v>2.7</v>
      </c>
      <c r="F22" s="11" t="s">
        <v>60</v>
      </c>
      <c r="G22" s="11" t="s">
        <v>71</v>
      </c>
      <c r="H22" s="13">
        <v>400</v>
      </c>
      <c r="I22" s="13">
        <f t="shared" si="0"/>
        <v>1134</v>
      </c>
      <c r="J22" s="11"/>
      <c r="K22" s="11"/>
      <c r="L22" s="12"/>
      <c r="M22" s="11"/>
      <c r="N22" s="11"/>
      <c r="O22" s="13"/>
      <c r="P22" s="13"/>
      <c r="Q22" s="23">
        <v>1.05</v>
      </c>
      <c r="R22" s="23" t="s">
        <v>0</v>
      </c>
    </row>
    <row r="23" spans="1:18" s="23" customFormat="1" ht="50.1" customHeight="1" x14ac:dyDescent="0.2">
      <c r="A23" s="11">
        <v>4</v>
      </c>
      <c r="B23" s="11" t="s">
        <v>58</v>
      </c>
      <c r="C23" s="24">
        <v>0.4</v>
      </c>
      <c r="D23" s="11" t="s">
        <v>59</v>
      </c>
      <c r="E23" s="12">
        <v>0.02</v>
      </c>
      <c r="F23" s="11" t="s">
        <v>60</v>
      </c>
      <c r="G23" s="11" t="s">
        <v>66</v>
      </c>
      <c r="H23" s="13">
        <v>499</v>
      </c>
      <c r="I23" s="13">
        <f t="shared" si="0"/>
        <v>17.6646</v>
      </c>
      <c r="J23" s="24"/>
      <c r="K23" s="11"/>
      <c r="L23" s="12"/>
      <c r="M23" s="11"/>
      <c r="N23" s="11"/>
      <c r="O23" s="13"/>
      <c r="P23" s="13"/>
      <c r="Q23" s="23">
        <v>1.77</v>
      </c>
      <c r="R23" s="23" t="s">
        <v>0</v>
      </c>
    </row>
    <row r="24" spans="1:18" s="23" customFormat="1" ht="50.1" customHeight="1" x14ac:dyDescent="0.2">
      <c r="A24" s="11">
        <v>5</v>
      </c>
      <c r="B24" s="11" t="s">
        <v>62</v>
      </c>
      <c r="C24" s="24">
        <v>0.4</v>
      </c>
      <c r="D24" s="11" t="s">
        <v>59</v>
      </c>
      <c r="E24" s="12">
        <f>E23</f>
        <v>0.02</v>
      </c>
      <c r="F24" s="11" t="s">
        <v>60</v>
      </c>
      <c r="G24" s="11" t="s">
        <v>67</v>
      </c>
      <c r="H24" s="13">
        <v>517</v>
      </c>
      <c r="I24" s="13">
        <f t="shared" si="0"/>
        <v>10.857000000000001</v>
      </c>
      <c r="J24" s="24"/>
      <c r="K24" s="11"/>
      <c r="L24" s="27"/>
      <c r="M24" s="11"/>
      <c r="N24" s="11"/>
      <c r="O24" s="13"/>
      <c r="P24" s="13"/>
      <c r="Q24" s="23">
        <v>1.05</v>
      </c>
      <c r="R24" s="23" t="s">
        <v>0</v>
      </c>
    </row>
    <row r="25" spans="1:18" s="23" customFormat="1" ht="50.1" customHeight="1" x14ac:dyDescent="0.2">
      <c r="A25" s="11">
        <v>6</v>
      </c>
      <c r="B25" s="11" t="s">
        <v>64</v>
      </c>
      <c r="C25" s="11" t="s">
        <v>65</v>
      </c>
      <c r="D25" s="11" t="s">
        <v>68</v>
      </c>
      <c r="E25" s="12">
        <f>E23</f>
        <v>0.02</v>
      </c>
      <c r="F25" s="11" t="s">
        <v>60</v>
      </c>
      <c r="G25" s="11" t="s">
        <v>69</v>
      </c>
      <c r="H25" s="13">
        <v>219</v>
      </c>
      <c r="I25" s="13">
        <f t="shared" si="0"/>
        <v>4.5990000000000002</v>
      </c>
      <c r="J25" s="11"/>
      <c r="K25" s="11"/>
      <c r="L25" s="27"/>
      <c r="M25" s="11"/>
      <c r="N25" s="11"/>
      <c r="O25" s="13"/>
      <c r="P25" s="13"/>
      <c r="Q25" s="23">
        <v>1.05</v>
      </c>
      <c r="R25" s="23" t="s">
        <v>0</v>
      </c>
    </row>
    <row r="26" spans="1:18" s="23" customFormat="1" ht="50.1" customHeight="1" x14ac:dyDescent="0.2">
      <c r="A26" s="11">
        <v>7</v>
      </c>
      <c r="B26" s="11" t="s">
        <v>62</v>
      </c>
      <c r="C26" s="24">
        <v>0.4</v>
      </c>
      <c r="D26" s="11" t="s">
        <v>59</v>
      </c>
      <c r="E26" s="27">
        <v>1.6659999999999999</v>
      </c>
      <c r="F26" s="11" t="s">
        <v>60</v>
      </c>
      <c r="G26" s="11" t="s">
        <v>67</v>
      </c>
      <c r="H26" s="13">
        <v>517</v>
      </c>
      <c r="I26" s="13">
        <f t="shared" ref="I26" si="1">H26*Q26*E26</f>
        <v>904.38810000000001</v>
      </c>
      <c r="J26" s="24"/>
      <c r="K26" s="11"/>
      <c r="L26" s="27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64</v>
      </c>
      <c r="C27" s="11" t="s">
        <v>65</v>
      </c>
      <c r="D27" s="11" t="s">
        <v>68</v>
      </c>
      <c r="E27" s="12">
        <f>E26</f>
        <v>1.6659999999999999</v>
      </c>
      <c r="F27" s="11" t="s">
        <v>60</v>
      </c>
      <c r="G27" s="11" t="s">
        <v>69</v>
      </c>
      <c r="H27" s="13">
        <v>219</v>
      </c>
      <c r="I27" s="13">
        <f t="shared" ref="I27:I28" si="2">H27*Q27*E27</f>
        <v>383.0967</v>
      </c>
      <c r="J27" s="11"/>
      <c r="K27" s="11"/>
      <c r="L27" s="27"/>
      <c r="M27" s="11"/>
      <c r="N27" s="11"/>
      <c r="O27" s="13"/>
      <c r="P27" s="13"/>
      <c r="Q27" s="21">
        <v>1.05</v>
      </c>
      <c r="R27" s="21" t="s">
        <v>0</v>
      </c>
    </row>
    <row r="28" spans="1:18" s="21" customFormat="1" ht="50.1" customHeight="1" x14ac:dyDescent="0.2">
      <c r="A28" s="11">
        <v>9</v>
      </c>
      <c r="B28" s="11" t="s">
        <v>27</v>
      </c>
      <c r="C28" s="11" t="s">
        <v>26</v>
      </c>
      <c r="D28" s="11" t="s">
        <v>54</v>
      </c>
      <c r="E28" s="12">
        <v>1</v>
      </c>
      <c r="F28" s="11" t="s">
        <v>28</v>
      </c>
      <c r="G28" s="11" t="s">
        <v>55</v>
      </c>
      <c r="H28" s="13">
        <v>300</v>
      </c>
      <c r="I28" s="13">
        <f t="shared" si="2"/>
        <v>300</v>
      </c>
      <c r="J28" s="11"/>
      <c r="K28" s="11"/>
      <c r="L28" s="12"/>
      <c r="M28" s="11"/>
      <c r="N28" s="11"/>
      <c r="O28" s="13"/>
      <c r="P28" s="13"/>
      <c r="Q28" s="21">
        <v>1</v>
      </c>
      <c r="R28" s="21" t="s">
        <v>0</v>
      </c>
    </row>
    <row r="29" spans="1:18" ht="50.1" customHeight="1" x14ac:dyDescent="0.2">
      <c r="A29" s="3">
        <v>10</v>
      </c>
      <c r="B29" s="3" t="s">
        <v>29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4636.9913999999999</v>
      </c>
      <c r="J29" s="3" t="s">
        <v>0</v>
      </c>
      <c r="K29" s="3" t="s">
        <v>0</v>
      </c>
      <c r="L29" s="4" t="s">
        <v>0</v>
      </c>
      <c r="M29" s="3" t="s">
        <v>0</v>
      </c>
      <c r="N29" s="3" t="s">
        <v>0</v>
      </c>
      <c r="O29" s="5" t="s">
        <v>0</v>
      </c>
      <c r="P29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tr">
        <f>т1!A9</f>
        <v>Наименование инвестиционного проекта: Реконструкция ВЛ 0,4 кВ от ТП 15/0,4 кВ № 83-13  (инв. № 5114647) с заменой провода протяженностью 1666 м,  демонтаж провода ВЛ 0,4 кВ протяженностью 94 м с разукрупнением сетей и строительством дополнительной СТП 15/0,4кВ с трансформатором мощностью 40 кВА, ВЛ 15кВ от ВЛ 15-83 (инв. № 5114525) протяженностью 900 м, ВЛИ 0,4кВ протяженностью 20 м,  в п. Новая Деревня Полесского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2" t="str">
        <f>т1!A10</f>
        <v>Идентификатор инвестиционного проекта: L_2998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10</v>
      </c>
      <c r="B15" s="44" t="s">
        <v>11</v>
      </c>
      <c r="C15" s="44" t="s">
        <v>12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13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20.12.2019 № 526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B1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5" t="s">
        <v>12</v>
      </c>
      <c r="D2" s="56"/>
      <c r="E2" s="57"/>
      <c r="F2" s="28" t="s">
        <v>13</v>
      </c>
      <c r="G2" s="29"/>
    </row>
    <row r="3" spans="1:25" ht="135" x14ac:dyDescent="0.25">
      <c r="A3" s="22">
        <v>1</v>
      </c>
      <c r="B3" s="22" t="s">
        <v>37</v>
      </c>
      <c r="C3" s="49">
        <f>т3!I21+т4!I29+т5!I20</f>
        <v>5256.4913999999999</v>
      </c>
      <c r="D3" s="50"/>
      <c r="E3" s="51"/>
      <c r="F3" s="30"/>
      <c r="G3" s="31"/>
      <c r="Y3" s="15"/>
    </row>
    <row r="4" spans="1:25" ht="15.75" x14ac:dyDescent="0.2">
      <c r="A4" s="22">
        <v>2</v>
      </c>
      <c r="B4" s="22" t="s">
        <v>38</v>
      </c>
      <c r="C4" s="49">
        <f>C3*20%</f>
        <v>1051.29828</v>
      </c>
      <c r="D4" s="50"/>
      <c r="E4" s="51"/>
      <c r="F4" s="30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6307.7896799999999</v>
      </c>
      <c r="D5" s="50"/>
      <c r="E5" s="51"/>
      <c r="F5" s="32"/>
      <c r="G5" s="3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7725.6852302631669</v>
      </c>
      <c r="D6" s="50"/>
      <c r="E6" s="51"/>
      <c r="F6" s="32"/>
      <c r="G6" s="33"/>
      <c r="I6" s="21">
        <f>C5/1000</f>
        <v>6.30778968</v>
      </c>
      <c r="J6" s="10">
        <f>C16</f>
        <v>7.7256852302631671</v>
      </c>
    </row>
    <row r="7" spans="1:25" ht="75" x14ac:dyDescent="0.2">
      <c r="A7" s="22">
        <v>5</v>
      </c>
      <c r="B7" s="22" t="s">
        <v>41</v>
      </c>
      <c r="C7" s="58">
        <v>0</v>
      </c>
      <c r="D7" s="59"/>
      <c r="E7" s="60"/>
      <c r="F7" s="30"/>
      <c r="G7" s="31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6307.7896799999999</v>
      </c>
      <c r="D8" s="50"/>
      <c r="E8" s="51"/>
      <c r="F8" s="30"/>
      <c r="G8" s="31"/>
    </row>
    <row r="9" spans="1:25" ht="90" x14ac:dyDescent="0.25">
      <c r="A9" s="22">
        <v>7</v>
      </c>
      <c r="B9" s="22" t="s">
        <v>43</v>
      </c>
      <c r="C9" s="49">
        <f>SUM(C10:E15)</f>
        <v>3000.4595300000001</v>
      </c>
      <c r="D9" s="50"/>
      <c r="E9" s="51"/>
      <c r="F9" s="34"/>
      <c r="G9" s="35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30"/>
      <c r="G10" s="31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6"/>
      <c r="G11" s="37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6"/>
      <c r="G12" s="37"/>
    </row>
    <row r="13" spans="1:25" ht="15" x14ac:dyDescent="0.2">
      <c r="A13" s="22">
        <v>7.4</v>
      </c>
      <c r="B13" s="22" t="s">
        <v>47</v>
      </c>
      <c r="C13" s="49">
        <f>3.00045953*1000</f>
        <v>3000.4595300000001</v>
      </c>
      <c r="D13" s="50"/>
      <c r="E13" s="51"/>
      <c r="F13" s="30"/>
      <c r="G13" s="31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30"/>
      <c r="G14" s="31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30"/>
      <c r="G15" s="31"/>
    </row>
    <row r="16" spans="1:25" ht="75" x14ac:dyDescent="0.2">
      <c r="A16" s="22">
        <v>8</v>
      </c>
      <c r="B16" s="22" t="s">
        <v>49</v>
      </c>
      <c r="C16" s="49">
        <f>C6/1000</f>
        <v>7.7256852302631671</v>
      </c>
      <c r="D16" s="50"/>
      <c r="E16" s="51"/>
      <c r="F16" s="30"/>
      <c r="G16" s="31"/>
    </row>
    <row r="17" spans="1:26" ht="105" x14ac:dyDescent="0.2">
      <c r="A17" s="22">
        <v>9</v>
      </c>
      <c r="B17" s="22" t="s">
        <v>50</v>
      </c>
      <c r="C17" s="52">
        <v>0</v>
      </c>
      <c r="D17" s="53"/>
      <c r="E17" s="54"/>
      <c r="F17" s="38"/>
      <c r="G17" s="3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7725.6852302631669</v>
      </c>
      <c r="D18" s="50"/>
      <c r="E18" s="51"/>
      <c r="F18" s="30"/>
      <c r="G18" s="31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2021-03-03T06:55:46Z</dcterms:modified>
</cp:coreProperties>
</file>