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УИ\ЗАКРЫТАЯ\Обосновывающие 2021-2023\L_949-53\"/>
    </mc:Choice>
  </mc:AlternateContent>
  <bookViews>
    <workbookView xWindow="0" yWindow="0" windowWidth="28800" windowHeight="10935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externalReferences>
    <externalReference r:id="rId8"/>
  </externalReferences>
  <calcPr calcId="152511"/>
</workbook>
</file>

<file path=xl/calcChain.xml><?xml version="1.0" encoding="utf-8"?>
<calcChain xmlns="http://schemas.openxmlformats.org/spreadsheetml/2006/main">
  <c r="A10" i="6" l="1"/>
  <c r="A10" i="5"/>
  <c r="A10" i="4"/>
  <c r="A10" i="3"/>
  <c r="A10" i="2"/>
  <c r="A8" i="6"/>
  <c r="A8" i="5"/>
  <c r="A8" i="4"/>
  <c r="A8" i="3"/>
  <c r="A8" i="2"/>
  <c r="C16" i="6"/>
  <c r="C16" i="5"/>
  <c r="C16" i="4"/>
  <c r="C16" i="3"/>
  <c r="C16" i="2"/>
  <c r="J16" i="1"/>
  <c r="C11" i="8" l="1"/>
  <c r="C13" i="8" l="1"/>
  <c r="C12" i="8"/>
  <c r="A9" i="4" l="1"/>
  <c r="E21" i="4" l="1"/>
  <c r="I21" i="4" l="1"/>
  <c r="I22" i="4"/>
  <c r="I23" i="4"/>
  <c r="I24" i="4"/>
  <c r="I25" i="4"/>
  <c r="I20" i="4"/>
  <c r="A9" i="6"/>
  <c r="A9" i="5"/>
  <c r="A9" i="3"/>
  <c r="A9" i="2"/>
  <c r="A11" i="1"/>
  <c r="C9" i="8"/>
  <c r="C7" i="8" s="1"/>
  <c r="I26" i="4" l="1"/>
  <c r="C3" i="8" s="1"/>
  <c r="C4" i="8" s="1"/>
  <c r="C5" i="8" s="1"/>
  <c r="C8" i="8" s="1"/>
  <c r="J16" i="6"/>
  <c r="J16" i="5"/>
  <c r="J16" i="4"/>
  <c r="J16" i="3"/>
  <c r="J16" i="2"/>
  <c r="C6" i="8" l="1"/>
  <c r="C18" i="8" s="1"/>
  <c r="C20" i="8" s="1"/>
  <c r="A11" i="6"/>
  <c r="A11" i="5"/>
  <c r="A11" i="4"/>
  <c r="A11" i="3"/>
  <c r="A11" i="2"/>
  <c r="R25" i="4" l="1"/>
</calcChain>
</file>

<file path=xl/sharedStrings.xml><?xml version="1.0" encoding="utf-8"?>
<sst xmlns="http://schemas.openxmlformats.org/spreadsheetml/2006/main" count="852" uniqueCount="78">
  <si>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</si>
  <si>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</si>
  <si>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</si>
  <si>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</si>
  <si>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</si>
  <si>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 Акционернова общества "Янтарьэнерго"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</si>
  <si>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</si>
  <si>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</si>
  <si>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</si>
  <si>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</si>
  <si>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</si>
  <si>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</si>
  <si>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</si>
  <si>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</si>
  <si>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</si>
  <si>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</si>
  <si>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</si>
  <si>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</si>
  <si>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</si>
  <si>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</si>
  <si>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</si>
  <si>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</si>
  <si>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</si>
  <si>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</si>
  <si>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</si>
  <si>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</si>
  <si>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</si>
  <si>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</si>
  <si>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</si>
  <si>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</si>
  <si>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</si>
  <si>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>одноцепная, все типы опор за исключением многогранных</t>
  </si>
  <si>
    <t>1 км</t>
  </si>
  <si>
    <t xml:space="preserve">УНЦ опор ВЛ 0,4-750 кВ </t>
  </si>
  <si>
    <t xml:space="preserve">УНЦ на вырубку (расширение, расчистку) просеки ВЛ (для всех субъектов Российской Федерации) </t>
  </si>
  <si>
    <t>1 га</t>
  </si>
  <si>
    <t>За 100 м</t>
  </si>
  <si>
    <t xml:space="preserve">100 м  </t>
  </si>
  <si>
    <t>М4-01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</si>
  <si>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</si>
  <si>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</si>
  <si>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</si>
  <si>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</si>
  <si>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</si>
  <si>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</si>
  <si>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</si>
  <si>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</si>
  <si>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</si>
  <si>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</si>
  <si>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</si>
  <si>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</si>
  <si>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</si>
  <si>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</si>
  <si>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</si>
  <si>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</si>
  <si>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</si>
  <si>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</si>
  <si>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</si>
  <si>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СИП-3, 70мм2 / -мм2</t>
  </si>
  <si>
    <t>2023г.</t>
  </si>
  <si>
    <t>Б7-01</t>
  </si>
  <si>
    <t>Расчистка кустарников и мелколесья, вырубка деревьев и корчевка пней с диаметром ствола до 11 см</t>
  </si>
  <si>
    <t xml:space="preserve">Затраты на проектно-изыскательские работы для отдельных элементов электрических сетей </t>
  </si>
  <si>
    <t>1 объект</t>
  </si>
  <si>
    <t>Л7-04-3</t>
  </si>
  <si>
    <t>Л3-02-1</t>
  </si>
  <si>
    <t>Расчистка кустарников и мелколесья вырубка деревьев и корчевка пней с диаметром ствола до 11 см, 12 см и более</t>
  </si>
  <si>
    <t>Б7-03</t>
  </si>
  <si>
    <t>от 1,1 до 5,9</t>
  </si>
  <si>
    <t>П6-06</t>
  </si>
  <si>
    <t xml:space="preserve">УНЦ на трелевку хлыстов древесины при вырубке (расширении) просеки ВЛ </t>
  </si>
  <si>
    <t xml:space="preserve">УНЦ провода СИП ВЛ 0,4-35кВ </t>
  </si>
  <si>
    <t>2024г.</t>
  </si>
  <si>
    <t>2025г.</t>
  </si>
  <si>
    <t>Год раскрытия информации: 2021</t>
  </si>
  <si>
    <t xml:space="preserve">Наименование инвестиционного проекта: Расширение просек ВЛ 15 кВ № 15-186 площадью 8,4 га и реконструкция участка ВЛ 15 кВ № 15-186 протяженностью 2,555 км с заменой голого провода на СИП </t>
  </si>
  <si>
    <t>Идентификатор инвестиционного проекта: H_949-53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</si>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</sst>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1" fontId="1" fillId="0" borderId="2" xfId="1" applyNumberFormat="1" applyFont="1" applyBorder="1" applyAlignment="1">
      <alignment horizontal="center" vertical="center" wrapText="1"/>
    </xf>
    <xf numFmtId="0" fontId="0" fillId="2" borderId="0" xfId="0" applyFill="1"/>
    <xf numFmtId="0" fontId="11" fillId="0" borderId="9" xfId="0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0" fillId="0" borderId="0" xfId="0"/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164" fontId="0" fillId="0" borderId="0" xfId="0" applyNumberFormat="1"/>
    <xf numFmtId="0" fontId="0" fillId="0" borderId="0" xfId="0"/>
    <xf numFmtId="1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4" fontId="15" fillId="0" borderId="0" xfId="0" applyNumberFormat="1" applyFont="1" applyFill="1" applyBorder="1"/>
    <xf numFmtId="2" fontId="0" fillId="0" borderId="9" xfId="0" applyNumberFormat="1" applyBorder="1"/>
    <xf numFmtId="2" fontId="0" fillId="0" borderId="0" xfId="0" applyNumberFormat="1" applyBorder="1"/>
    <xf numFmtId="4" fontId="0" fillId="0" borderId="0" xfId="0" applyNumberFormat="1"/>
    <xf numFmtId="4" fontId="0" fillId="0" borderId="9" xfId="0" applyNumberFormat="1" applyBorder="1"/>
    <xf numFmtId="4" fontId="0" fillId="0" borderId="0" xfId="0" applyNumberFormat="1" applyBorder="1"/>
    <xf numFmtId="4" fontId="12" fillId="2" borderId="0" xfId="0" applyNumberFormat="1" applyFont="1" applyFill="1" applyBorder="1"/>
    <xf numFmtId="0" fontId="14" fillId="0" borderId="9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0" fillId="2" borderId="9" xfId="0" applyFill="1" applyBorder="1"/>
    <xf numFmtId="0" fontId="0" fillId="2" borderId="0" xfId="0" applyFill="1" applyBorder="1"/>
    <xf numFmtId="0" fontId="0" fillId="2" borderId="0" xfId="0" applyFont="1" applyFill="1"/>
    <xf numFmtId="4" fontId="16" fillId="0" borderId="0" xfId="0" applyNumberFormat="1" applyFont="1"/>
    <xf numFmtId="0" fontId="16" fillId="0" borderId="0" xfId="0" applyFont="1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2" fontId="1" fillId="0" borderId="3" xfId="1" applyNumberFormat="1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mehina-AV\Desktop\&#1088;&#1072;&#1073;&#1086;&#1095;&#1072;&#1103;\&#1085;&#1086;&#1074;&#1072;&#1103;%20&#1087;&#1088;&#1086;&#1075;&#1088;&#1072;&#1084;&#1084;&#1072;\&#1048;&#1076;&#1091;%20&#1087;&#1086;%20&#1089;&#1087;&#1080;&#1089;&#1082;&#1091;%20&#1058;&#1072;&#1085;&#1080;%20&#1089;%2021%20&#1103;&#1085;&#1074;\&#1045;0625_1023900764832_20_0_16-025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c"/>
      <sheetName val="т6"/>
    </sheetNames>
    <sheetDataSet>
      <sheetData sheetId="0">
        <row r="11">
          <cell r="A11" t="str">
            <v>Решение от утверждении инвестиционной программы отсутствует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J17" sqref="J17:M17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">
        <v>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8" t="s">
        <v>75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6.5" customHeight="1" x14ac:dyDescent="0.2">
      <c r="A10" s="48" t="s">
        <v>76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4.25" customHeight="1" x14ac:dyDescent="0.2">
      <c r="A11" s="48" t="str">
        <f>[1]т1!A11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1" t="s">
        <v>77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0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6.25" customHeight="1" x14ac:dyDescent="0.2">
      <c r="A9" s="49" t="str">
        <f>т1!A9</f>
        <v xml:space="preserve">Наименование инвестиционного проекта: Расширение просек ВЛ 15 кВ № 15-186 площадью 8,4 га и реконструкция участка ВЛ 15 кВ № 15-186 протяженностью 2,555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x14ac:dyDescent="0.2">
      <c r="A10" s="49" t="str">
        <f>т1!A10</f>
        <v>Идентификатор инвестиционного проекта: H_949-53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28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9" t="str">
        <f>т1!A9</f>
        <v xml:space="preserve">Наименование инвестиционного проекта: Расширение просек ВЛ 15 кВ № 15-186 площадью 8,4 га и реконструкция участка ВЛ 15 кВ № 15-186 протяженностью 2,555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H_949-53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29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OutlineSymbols="0" showWhiteSpace="0" topLeftCell="A10" zoomScale="80" zoomScaleNormal="80" workbookViewId="0">
      <selection activeCell="F22" sqref="F2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4" customHeight="1" x14ac:dyDescent="0.2">
      <c r="A9" s="49" t="str">
        <f>т1!A9</f>
        <v xml:space="preserve">Наименование инвестиционного проекта: Расширение просек ВЛ 15 кВ № 15-186 площадью 8,4 га и реконструкция участка ВЛ 15 кВ № 15-186 протяженностью 2,555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H_949-53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>
        <v>1</v>
      </c>
      <c r="B20" s="3" t="s">
        <v>33</v>
      </c>
      <c r="C20" s="3">
        <v>15</v>
      </c>
      <c r="D20" s="3" t="s">
        <v>31</v>
      </c>
      <c r="E20" s="4">
        <v>2.5550000000000002</v>
      </c>
      <c r="F20" s="3" t="s">
        <v>32</v>
      </c>
      <c r="G20" s="3" t="s">
        <v>65</v>
      </c>
      <c r="H20" s="5">
        <v>699</v>
      </c>
      <c r="I20" s="5">
        <f>H20*Q20*E20</f>
        <v>1875.2422500000002</v>
      </c>
      <c r="J20" s="3"/>
      <c r="K20" s="3"/>
      <c r="L20" s="4"/>
      <c r="M20" s="3"/>
      <c r="N20" s="6"/>
      <c r="O20" s="5"/>
      <c r="P20" s="5"/>
      <c r="Q20">
        <v>1.05</v>
      </c>
      <c r="R20" t="s">
        <v>0</v>
      </c>
    </row>
    <row r="21" spans="1:18" ht="50.1" customHeight="1" x14ac:dyDescent="0.2">
      <c r="A21" s="3">
        <v>2</v>
      </c>
      <c r="B21" s="6" t="s">
        <v>71</v>
      </c>
      <c r="C21" s="3">
        <v>15</v>
      </c>
      <c r="D21" s="3" t="s">
        <v>58</v>
      </c>
      <c r="E21" s="4">
        <f>E20</f>
        <v>2.5550000000000002</v>
      </c>
      <c r="F21" s="3" t="s">
        <v>32</v>
      </c>
      <c r="G21" s="3" t="s">
        <v>64</v>
      </c>
      <c r="H21" s="5">
        <v>413</v>
      </c>
      <c r="I21" s="5">
        <f t="shared" ref="I21:I25" si="0">H21*Q21*E21</f>
        <v>1107.9757500000001</v>
      </c>
      <c r="J21" s="3"/>
      <c r="K21" s="6"/>
      <c r="L21" s="4"/>
      <c r="M21" s="3"/>
      <c r="N21" s="6"/>
      <c r="O21" s="5"/>
      <c r="P21" s="5"/>
      <c r="Q21">
        <v>1.05</v>
      </c>
      <c r="R21" t="s">
        <v>0</v>
      </c>
    </row>
    <row r="22" spans="1:18" ht="75" x14ac:dyDescent="0.2">
      <c r="A22" s="3">
        <v>3</v>
      </c>
      <c r="B22" s="3" t="s">
        <v>34</v>
      </c>
      <c r="C22" s="3"/>
      <c r="D22" s="3" t="s">
        <v>61</v>
      </c>
      <c r="E22" s="4">
        <v>0</v>
      </c>
      <c r="F22" s="3" t="s">
        <v>35</v>
      </c>
      <c r="G22" s="3" t="s">
        <v>60</v>
      </c>
      <c r="H22" s="5">
        <v>30</v>
      </c>
      <c r="I22" s="5">
        <f t="shared" si="0"/>
        <v>0</v>
      </c>
      <c r="J22" s="3"/>
      <c r="K22" s="3"/>
      <c r="L22" s="4"/>
      <c r="M22" s="3"/>
      <c r="N22" s="6"/>
      <c r="O22" s="5"/>
      <c r="P22" s="5"/>
      <c r="Q22">
        <v>1</v>
      </c>
      <c r="R22" t="s">
        <v>0</v>
      </c>
    </row>
    <row r="23" spans="1:18" s="18" customFormat="1" ht="90" x14ac:dyDescent="0.2">
      <c r="A23" s="3">
        <v>4</v>
      </c>
      <c r="B23" s="3" t="s">
        <v>34</v>
      </c>
      <c r="C23" s="3"/>
      <c r="D23" s="3" t="s">
        <v>66</v>
      </c>
      <c r="E23" s="4">
        <v>8.4</v>
      </c>
      <c r="F23" s="3" t="s">
        <v>35</v>
      </c>
      <c r="G23" s="3" t="s">
        <v>67</v>
      </c>
      <c r="H23" s="61">
        <v>261</v>
      </c>
      <c r="I23" s="5">
        <f t="shared" si="0"/>
        <v>2192.4</v>
      </c>
      <c r="J23" s="19"/>
      <c r="K23" s="19"/>
      <c r="L23" s="20"/>
      <c r="M23" s="3"/>
      <c r="N23" s="6"/>
      <c r="O23" s="21"/>
      <c r="P23" s="5"/>
      <c r="Q23" s="18">
        <v>1</v>
      </c>
    </row>
    <row r="24" spans="1:18" ht="50.1" customHeight="1" x14ac:dyDescent="0.2">
      <c r="A24" s="3">
        <v>5</v>
      </c>
      <c r="B24" s="6" t="s">
        <v>70</v>
      </c>
      <c r="C24" s="3">
        <v>15</v>
      </c>
      <c r="D24" s="3" t="s">
        <v>36</v>
      </c>
      <c r="E24" s="62">
        <v>9</v>
      </c>
      <c r="F24" s="3" t="s">
        <v>37</v>
      </c>
      <c r="G24" s="3" t="s">
        <v>38</v>
      </c>
      <c r="H24" s="5">
        <v>6.9</v>
      </c>
      <c r="I24" s="5">
        <f t="shared" si="0"/>
        <v>77.004000000000005</v>
      </c>
      <c r="J24" s="3"/>
      <c r="K24" s="3"/>
      <c r="L24" s="4"/>
      <c r="M24" s="3"/>
      <c r="N24" s="3"/>
      <c r="O24" s="5"/>
      <c r="P24" s="5"/>
      <c r="Q24">
        <v>1.24</v>
      </c>
      <c r="R24" t="s">
        <v>0</v>
      </c>
    </row>
    <row r="25" spans="1:18" s="13" customFormat="1" ht="50.1" customHeight="1" x14ac:dyDescent="0.2">
      <c r="A25" s="3">
        <v>6</v>
      </c>
      <c r="B25" s="14" t="s">
        <v>62</v>
      </c>
      <c r="C25" s="14"/>
      <c r="D25" s="14" t="s">
        <v>68</v>
      </c>
      <c r="E25" s="15">
        <v>1</v>
      </c>
      <c r="F25" s="14" t="s">
        <v>63</v>
      </c>
      <c r="G25" s="14" t="s">
        <v>69</v>
      </c>
      <c r="H25" s="16">
        <v>300</v>
      </c>
      <c r="I25" s="5">
        <f t="shared" si="0"/>
        <v>300</v>
      </c>
      <c r="J25" s="14"/>
      <c r="K25" s="14"/>
      <c r="L25" s="15"/>
      <c r="M25" s="14"/>
      <c r="N25" s="14"/>
      <c r="O25" s="16"/>
      <c r="P25" s="16"/>
      <c r="Q25" s="13">
        <v>1</v>
      </c>
      <c r="R25" s="17">
        <f>SUM(P20:P21)</f>
        <v>0</v>
      </c>
    </row>
    <row r="26" spans="1:18" ht="50.1" customHeight="1" x14ac:dyDescent="0.2">
      <c r="A26" s="3" t="s">
        <v>0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f>SUM(I20:I25)</f>
        <v>5552.6220000000003</v>
      </c>
      <c r="J26" s="3"/>
      <c r="K26" s="3"/>
      <c r="L26" s="4"/>
      <c r="M26" s="3"/>
      <c r="N26" s="3"/>
      <c r="O26" s="5"/>
      <c r="P26" s="5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1" customHeight="1" x14ac:dyDescent="0.2">
      <c r="A9" s="49" t="str">
        <f>т1!A9</f>
        <v xml:space="preserve">Наименование инвестиционного проекта: Расширение просек ВЛ 15 кВ № 15-186 площадью 8,4 га и реконструкция участка ВЛ 15 кВ № 15-186 протяженностью 2,555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H_949-53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39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42" t="s">
        <v>1</v>
      </c>
      <c r="P1" s="42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42" t="s">
        <v>2</v>
      </c>
      <c r="P2" s="42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42" t="s">
        <v>3</v>
      </c>
      <c r="P3" s="42" t="s">
        <v>0</v>
      </c>
    </row>
    <row r="4" spans="1:16" ht="45" customHeight="1" x14ac:dyDescent="0.2">
      <c r="A4" s="43" t="s">
        <v>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x14ac:dyDescent="0.2">
      <c r="A5" t="s">
        <v>0</v>
      </c>
    </row>
    <row r="6" spans="1:16" x14ac:dyDescent="0.2">
      <c r="A6" s="45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x14ac:dyDescent="0.2">
      <c r="A7" s="46" t="s">
        <v>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14.25" customHeight="1" x14ac:dyDescent="0.2">
      <c r="A8" s="47" t="str">
        <f>т1!A8</f>
        <v>Год раскрытия информации: 2021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23.25" customHeight="1" x14ac:dyDescent="0.2">
      <c r="A9" s="49" t="str">
        <f>т1!A9</f>
        <v xml:space="preserve">Наименование инвестиционного проекта: Расширение просек ВЛ 15 кВ № 15-186 площадью 8,4 га и реконструкция участка ВЛ 15 кВ № 15-186 протяженностью 2,555 км с заменой голого провода на СИП 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1:16" ht="14.25" customHeight="1" x14ac:dyDescent="0.2">
      <c r="A10" s="49" t="str">
        <f>т1!A10</f>
        <v>Идентификатор инвестиционного проекта: H_949-53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x14ac:dyDescent="0.2">
      <c r="A11" s="49" t="str">
        <f>т1!A11</f>
        <v>Решение от утверждении инвестиционной программы отсутствует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</row>
    <row r="12" spans="1:16" x14ac:dyDescent="0.2">
      <c r="A12" s="46" t="s">
        <v>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6" x14ac:dyDescent="0.2">
      <c r="A13" s="49" t="s">
        <v>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</row>
    <row r="14" spans="1:16" x14ac:dyDescent="0.2">
      <c r="A14" s="45" t="s">
        <v>40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5" spans="1:16" x14ac:dyDescent="0.2">
      <c r="A15" s="50" t="s">
        <v>10</v>
      </c>
      <c r="B15" s="50" t="s">
        <v>11</v>
      </c>
      <c r="C15" s="50" t="s">
        <v>12</v>
      </c>
      <c r="D15" s="50" t="s">
        <v>0</v>
      </c>
      <c r="E15" s="50" t="s">
        <v>0</v>
      </c>
      <c r="F15" s="50" t="s">
        <v>0</v>
      </c>
      <c r="G15" s="50" t="s">
        <v>0</v>
      </c>
      <c r="H15" s="50" t="s">
        <v>0</v>
      </c>
      <c r="I15" s="50" t="s">
        <v>0</v>
      </c>
      <c r="J15" s="50" t="s">
        <v>13</v>
      </c>
      <c r="K15" s="50" t="s">
        <v>0</v>
      </c>
      <c r="L15" s="50" t="s">
        <v>0</v>
      </c>
      <c r="M15" s="50" t="s">
        <v>0</v>
      </c>
      <c r="N15" s="50" t="s">
        <v>0</v>
      </c>
      <c r="O15" s="50" t="s">
        <v>0</v>
      </c>
      <c r="P15" s="50" t="s">
        <v>0</v>
      </c>
    </row>
    <row r="16" spans="1:16" ht="30" customHeight="1" x14ac:dyDescent="0.2">
      <c r="A16" s="50" t="s">
        <v>0</v>
      </c>
      <c r="B16" s="50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D16" s="50" t="s">
        <v>0</v>
      </c>
      <c r="E16" s="50" t="s">
        <v>0</v>
      </c>
      <c r="F16" s="50" t="s">
        <v>0</v>
      </c>
      <c r="G16" s="50" t="s">
        <v>0</v>
      </c>
      <c r="H16" s="50" t="s">
        <v>0</v>
      </c>
      <c r="I16" s="50" t="s">
        <v>0</v>
      </c>
      <c r="J16" s="50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 "Янтарьэнерго" от 19.02.2021 №143</v>
      </c>
      <c r="K16" s="50" t="s">
        <v>0</v>
      </c>
      <c r="L16" s="50" t="s">
        <v>0</v>
      </c>
      <c r="M16" s="50" t="s">
        <v>0</v>
      </c>
      <c r="N16" s="50" t="s">
        <v>0</v>
      </c>
      <c r="O16" s="50" t="s">
        <v>0</v>
      </c>
      <c r="P16" s="50" t="s">
        <v>0</v>
      </c>
    </row>
    <row r="17" spans="1:18" ht="30" customHeight="1" x14ac:dyDescent="0.2">
      <c r="A17" s="50" t="s">
        <v>0</v>
      </c>
      <c r="B17" s="50" t="s">
        <v>0</v>
      </c>
      <c r="C17" s="50" t="s">
        <v>14</v>
      </c>
      <c r="D17" s="50" t="s">
        <v>0</v>
      </c>
      <c r="E17" s="50" t="s">
        <v>0</v>
      </c>
      <c r="F17" s="50" t="s">
        <v>0</v>
      </c>
      <c r="G17" s="50" t="s">
        <v>15</v>
      </c>
      <c r="H17" s="50" t="s">
        <v>0</v>
      </c>
      <c r="I17" s="50" t="s">
        <v>0</v>
      </c>
      <c r="J17" s="50" t="s">
        <v>16</v>
      </c>
      <c r="K17" s="50" t="s">
        <v>0</v>
      </c>
      <c r="L17" s="50" t="s">
        <v>0</v>
      </c>
      <c r="M17" s="50" t="s">
        <v>0</v>
      </c>
      <c r="N17" s="50" t="s">
        <v>15</v>
      </c>
      <c r="O17" s="50" t="s">
        <v>0</v>
      </c>
      <c r="P17" s="50" t="s">
        <v>0</v>
      </c>
    </row>
    <row r="18" spans="1:18" ht="60" x14ac:dyDescent="0.2">
      <c r="A18" s="50" t="s">
        <v>0</v>
      </c>
      <c r="B18" s="50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showOutlineSymbols="0" showWhiteSpace="0" zoomScale="80" zoomScaleNormal="80" workbookViewId="0">
      <selection activeCell="H1" sqref="H1:W1048576"/>
    </sheetView>
  </sheetViews>
  <sheetFormatPr defaultRowHeight="14.25" x14ac:dyDescent="0.2"/>
  <cols>
    <col min="1" max="1" width="10" style="23" bestFit="1" customWidth="1"/>
    <col min="2" max="2" width="25" style="23" bestFit="1" customWidth="1"/>
    <col min="3" max="3" width="18.75" style="23" customWidth="1"/>
    <col min="4" max="4" width="4.25" style="23" customWidth="1"/>
    <col min="5" max="5" width="9.125" style="23" customWidth="1"/>
    <col min="6" max="6" width="29.375" style="23" customWidth="1"/>
    <col min="7" max="7" width="11.5" style="23" customWidth="1"/>
    <col min="8" max="23" width="9" style="23" hidden="1" customWidth="1"/>
    <col min="24" max="25" width="9.875" style="23" bestFit="1" customWidth="1"/>
    <col min="26" max="16384" width="9" style="23"/>
  </cols>
  <sheetData>
    <row r="1" spans="1:25" x14ac:dyDescent="0.2">
      <c r="A1" s="23" t="s">
        <v>41</v>
      </c>
    </row>
    <row r="2" spans="1:25" ht="45" x14ac:dyDescent="0.2">
      <c r="A2" s="12" t="s">
        <v>10</v>
      </c>
      <c r="B2" s="12" t="s">
        <v>42</v>
      </c>
      <c r="C2" s="55" t="s">
        <v>12</v>
      </c>
      <c r="D2" s="56"/>
      <c r="E2" s="57"/>
      <c r="F2" s="24" t="s">
        <v>13</v>
      </c>
      <c r="G2" s="25"/>
    </row>
    <row r="3" spans="1:25" ht="135" x14ac:dyDescent="0.25">
      <c r="A3" s="12">
        <v>1</v>
      </c>
      <c r="B3" s="12" t="s">
        <v>43</v>
      </c>
      <c r="C3" s="52">
        <f>т4!I26</f>
        <v>5552.6220000000003</v>
      </c>
      <c r="D3" s="53"/>
      <c r="E3" s="54"/>
      <c r="F3" s="26"/>
      <c r="G3" s="27"/>
      <c r="Y3" s="28"/>
    </row>
    <row r="4" spans="1:25" ht="15.75" x14ac:dyDescent="0.2">
      <c r="A4" s="12">
        <v>2</v>
      </c>
      <c r="B4" s="12" t="s">
        <v>44</v>
      </c>
      <c r="C4" s="52">
        <f>C3*20%</f>
        <v>1110.5244</v>
      </c>
      <c r="D4" s="53"/>
      <c r="E4" s="54"/>
      <c r="F4" s="26"/>
      <c r="G4" s="27"/>
      <c r="H4" s="8">
        <v>2015</v>
      </c>
      <c r="I4" s="8">
        <v>2016</v>
      </c>
      <c r="J4" s="8">
        <v>2017</v>
      </c>
      <c r="K4" s="9">
        <v>2018</v>
      </c>
      <c r="L4" s="9">
        <v>2019</v>
      </c>
      <c r="M4" s="9">
        <v>2020</v>
      </c>
      <c r="N4" s="9">
        <v>2021</v>
      </c>
      <c r="O4" s="8">
        <v>2022</v>
      </c>
      <c r="P4" s="8">
        <v>2023</v>
      </c>
      <c r="Q4" s="9">
        <v>2024</v>
      </c>
      <c r="R4" s="9">
        <v>2025</v>
      </c>
      <c r="S4" s="9">
        <v>2026</v>
      </c>
      <c r="T4" s="9">
        <v>2027</v>
      </c>
      <c r="U4" s="8">
        <v>2028</v>
      </c>
      <c r="V4" s="8">
        <v>2029</v>
      </c>
      <c r="W4" s="9">
        <v>2030</v>
      </c>
    </row>
    <row r="5" spans="1:25" ht="135" x14ac:dyDescent="0.2">
      <c r="A5" s="12">
        <v>3</v>
      </c>
      <c r="B5" s="12" t="s">
        <v>45</v>
      </c>
      <c r="C5" s="52">
        <f>C4+C3</f>
        <v>6663.1464000000005</v>
      </c>
      <c r="D5" s="53"/>
      <c r="E5" s="54"/>
      <c r="F5" s="29"/>
      <c r="G5" s="30"/>
      <c r="H5" s="10">
        <v>114.3</v>
      </c>
      <c r="I5" s="10">
        <v>106.3</v>
      </c>
      <c r="J5" s="10">
        <v>103.7</v>
      </c>
      <c r="K5" s="11">
        <v>105.3</v>
      </c>
      <c r="L5" s="11">
        <v>106.8</v>
      </c>
      <c r="M5" s="11">
        <v>106.2</v>
      </c>
      <c r="N5" s="11">
        <v>105.1</v>
      </c>
      <c r="O5" s="11">
        <v>104.8</v>
      </c>
      <c r="P5" s="11">
        <v>104.7</v>
      </c>
      <c r="Q5" s="11">
        <v>104.7</v>
      </c>
      <c r="R5" s="11">
        <v>104.7</v>
      </c>
      <c r="S5" s="22">
        <v>104.7</v>
      </c>
      <c r="T5" s="22">
        <v>104.7</v>
      </c>
      <c r="U5" s="22">
        <v>104.7</v>
      </c>
      <c r="V5" s="22">
        <v>104.7</v>
      </c>
      <c r="W5" s="22">
        <v>104.7</v>
      </c>
    </row>
    <row r="6" spans="1:25" ht="60" x14ac:dyDescent="0.2">
      <c r="A6" s="12">
        <v>4</v>
      </c>
      <c r="B6" s="12" t="s">
        <v>46</v>
      </c>
      <c r="C6" s="52">
        <f>C7+(C5-C7)*((C10/C9*(K5+100)/200)+C11/C9*(L5+100)/200*K5/100+C12/C9*((M5+100)/200*L5/100*K5/100)+C13/C9*((N5+100)/200*M5/100*L5/100*K5/100)+C14/C9*((O5+100)/200*N5/100*M5/100*L5/100*K5/100)+C15/C9*((P5+100)/200*O5/100*N5/100*M5/100*L5/100*K5/100)+C16/C9*((Q5+100)/200*P5/100*O5/100*N5/100*M5/100*L5/100*K5/100)+C17/C9*((R5+100)/200*Q5/100*P5/100*O5/100*N5/100*M5/100*L5/100*K5/100))</f>
        <v>7984.8399535144408</v>
      </c>
      <c r="D6" s="53"/>
      <c r="E6" s="54"/>
      <c r="F6" s="29"/>
      <c r="G6" s="30"/>
    </row>
    <row r="7" spans="1:25" ht="75" x14ac:dyDescent="0.2">
      <c r="A7" s="12">
        <v>5</v>
      </c>
      <c r="B7" s="12" t="s">
        <v>47</v>
      </c>
      <c r="C7" s="58">
        <f>6.52975238*1000-C9</f>
        <v>0</v>
      </c>
      <c r="D7" s="59"/>
      <c r="E7" s="60"/>
      <c r="F7" s="26"/>
      <c r="G7" s="27"/>
      <c r="H7" s="31"/>
      <c r="X7" s="31"/>
    </row>
    <row r="8" spans="1:25" ht="45" x14ac:dyDescent="0.2">
      <c r="A8" s="12">
        <v>6</v>
      </c>
      <c r="B8" s="12" t="s">
        <v>48</v>
      </c>
      <c r="C8" s="52">
        <f>C5-C7</f>
        <v>6663.1464000000005</v>
      </c>
      <c r="D8" s="53"/>
      <c r="E8" s="54"/>
      <c r="F8" s="26"/>
      <c r="G8" s="27"/>
    </row>
    <row r="9" spans="1:25" ht="90" x14ac:dyDescent="0.25">
      <c r="A9" s="12">
        <v>7</v>
      </c>
      <c r="B9" s="12" t="s">
        <v>49</v>
      </c>
      <c r="C9" s="52">
        <f>SUM(C10:E15)</f>
        <v>6529.7523799999999</v>
      </c>
      <c r="D9" s="53"/>
      <c r="E9" s="54"/>
      <c r="F9" s="32"/>
      <c r="G9" s="33"/>
      <c r="X9" s="34"/>
    </row>
    <row r="10" spans="1:25" ht="15" x14ac:dyDescent="0.2">
      <c r="A10" s="12">
        <v>7.1</v>
      </c>
      <c r="B10" s="12" t="s">
        <v>50</v>
      </c>
      <c r="C10" s="52">
        <v>0</v>
      </c>
      <c r="D10" s="53"/>
      <c r="E10" s="54"/>
      <c r="F10" s="26"/>
      <c r="G10" s="27"/>
    </row>
    <row r="11" spans="1:25" ht="15" x14ac:dyDescent="0.2">
      <c r="A11" s="12">
        <v>7.2</v>
      </c>
      <c r="B11" s="12" t="s">
        <v>51</v>
      </c>
      <c r="C11" s="52">
        <f>0.12132494*1000</f>
        <v>121.32494000000001</v>
      </c>
      <c r="D11" s="53"/>
      <c r="E11" s="54"/>
      <c r="F11" s="35"/>
      <c r="G11" s="36"/>
    </row>
    <row r="12" spans="1:25" ht="15" x14ac:dyDescent="0.2">
      <c r="A12" s="12">
        <v>7.3</v>
      </c>
      <c r="B12" s="12" t="s">
        <v>52</v>
      </c>
      <c r="C12" s="52">
        <f>2.38919308*1000</f>
        <v>2389.19308</v>
      </c>
      <c r="D12" s="53"/>
      <c r="E12" s="54"/>
      <c r="F12" s="35"/>
      <c r="G12" s="36"/>
    </row>
    <row r="13" spans="1:25" ht="15" x14ac:dyDescent="0.2">
      <c r="A13" s="12">
        <v>7.4</v>
      </c>
      <c r="B13" s="12" t="s">
        <v>53</v>
      </c>
      <c r="C13" s="52">
        <f>4.01923436*1000</f>
        <v>4019.2343599999995</v>
      </c>
      <c r="D13" s="53"/>
      <c r="E13" s="54"/>
      <c r="F13" s="26"/>
      <c r="G13" s="27"/>
    </row>
    <row r="14" spans="1:25" ht="15" x14ac:dyDescent="0.2">
      <c r="A14" s="12">
        <v>7.5</v>
      </c>
      <c r="B14" s="12" t="s">
        <v>54</v>
      </c>
      <c r="C14" s="52">
        <v>0</v>
      </c>
      <c r="D14" s="53"/>
      <c r="E14" s="54"/>
      <c r="F14" s="26"/>
      <c r="G14" s="27"/>
    </row>
    <row r="15" spans="1:25" ht="15" x14ac:dyDescent="0.2">
      <c r="A15" s="12">
        <v>7.6</v>
      </c>
      <c r="B15" s="12" t="s">
        <v>59</v>
      </c>
      <c r="C15" s="52">
        <v>0</v>
      </c>
      <c r="D15" s="53"/>
      <c r="E15" s="54"/>
      <c r="F15" s="26"/>
      <c r="G15" s="27"/>
    </row>
    <row r="16" spans="1:25" ht="15" x14ac:dyDescent="0.2">
      <c r="A16" s="12">
        <v>7.7</v>
      </c>
      <c r="B16" s="12" t="s">
        <v>72</v>
      </c>
      <c r="C16" s="52">
        <v>0</v>
      </c>
      <c r="D16" s="53"/>
      <c r="E16" s="54"/>
      <c r="F16" s="26"/>
      <c r="G16" s="27"/>
    </row>
    <row r="17" spans="1:26" ht="15" x14ac:dyDescent="0.2">
      <c r="A17" s="12">
        <v>7.8</v>
      </c>
      <c r="B17" s="12" t="s">
        <v>73</v>
      </c>
      <c r="C17" s="52">
        <v>0</v>
      </c>
      <c r="D17" s="53"/>
      <c r="E17" s="54"/>
      <c r="F17" s="26"/>
      <c r="G17" s="27"/>
    </row>
    <row r="18" spans="1:26" ht="75" x14ac:dyDescent="0.2">
      <c r="A18" s="12">
        <v>8</v>
      </c>
      <c r="B18" s="12" t="s">
        <v>55</v>
      </c>
      <c r="C18" s="52">
        <f>C6/1000</f>
        <v>7.9848399535144408</v>
      </c>
      <c r="D18" s="53"/>
      <c r="E18" s="54"/>
      <c r="F18" s="26"/>
      <c r="G18" s="27"/>
    </row>
    <row r="19" spans="1:26" ht="105" x14ac:dyDescent="0.2">
      <c r="A19" s="12">
        <v>9</v>
      </c>
      <c r="B19" s="12" t="s">
        <v>56</v>
      </c>
      <c r="C19" s="52">
        <v>0</v>
      </c>
      <c r="D19" s="53"/>
      <c r="E19" s="54"/>
      <c r="F19" s="37"/>
      <c r="G19" s="3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39"/>
    </row>
    <row r="20" spans="1:26" ht="30" x14ac:dyDescent="0.2">
      <c r="A20" s="12">
        <v>10</v>
      </c>
      <c r="B20" s="12" t="s">
        <v>57</v>
      </c>
      <c r="C20" s="52">
        <f>(C19+C18)*1000</f>
        <v>7984.8399535144408</v>
      </c>
      <c r="D20" s="53"/>
      <c r="E20" s="54"/>
      <c r="F20" s="26"/>
      <c r="G20" s="27"/>
      <c r="X20" s="31"/>
      <c r="Y20" s="40"/>
      <c r="Z20" s="41"/>
    </row>
    <row r="21" spans="1:26" x14ac:dyDescent="0.2">
      <c r="X21" s="31"/>
    </row>
  </sheetData>
  <mergeCells count="19">
    <mergeCell ref="C20:E20"/>
    <mergeCell ref="C14:E14"/>
    <mergeCell ref="C15:E15"/>
    <mergeCell ref="C16:E16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Демёхина Анна Викторовна</cp:lastModifiedBy>
  <cp:revision>0</cp:revision>
  <dcterms:created xsi:type="dcterms:W3CDTF">2019-03-20T09:45:31Z</dcterms:created>
  <dcterms:modified xsi:type="dcterms:W3CDTF">2021-03-11T09:48:09Z</dcterms:modified>
</cp:coreProperties>
</file>