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424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2" i="8" l="1"/>
  <c r="C16" i="6" l="1"/>
  <c r="C16" i="5"/>
  <c r="C16" i="4"/>
  <c r="C16" i="3"/>
  <c r="C16" i="2"/>
  <c r="J16" i="1"/>
  <c r="A8" i="6" l="1"/>
  <c r="A8" i="5"/>
  <c r="A8" i="4"/>
  <c r="A8" i="3"/>
  <c r="A8" i="2"/>
  <c r="A11" i="1"/>
  <c r="C3" i="8"/>
  <c r="C15" i="8"/>
  <c r="C14" i="8"/>
  <c r="C13" i="8"/>
  <c r="C9" i="8"/>
  <c r="C4" i="8"/>
  <c r="C5" i="8" s="1"/>
  <c r="H7" i="8" s="1"/>
  <c r="C8" i="8" l="1"/>
  <c r="C6" i="8"/>
  <c r="C18" i="8" s="1"/>
  <c r="R50" i="2"/>
  <c r="C20" i="8" l="1"/>
  <c r="I7" i="8"/>
  <c r="R24" i="4"/>
  <c r="J16" i="6" l="1"/>
  <c r="A11" i="6"/>
  <c r="J16" i="5"/>
  <c r="A11" i="5"/>
  <c r="J16" i="4"/>
  <c r="A11" i="4"/>
  <c r="J16" i="3"/>
  <c r="A11" i="3"/>
  <c r="J16" i="2"/>
  <c r="A11" i="2"/>
  <c r="P50" i="2" l="1"/>
  <c r="P28" i="2"/>
  <c r="P29" i="2"/>
  <c r="P22" i="2"/>
  <c r="P37" i="2"/>
  <c r="P36" i="2"/>
  <c r="P35" i="2"/>
  <c r="L21" i="2" l="1"/>
  <c r="P49" i="2" l="1"/>
  <c r="P48" i="2"/>
  <c r="P47" i="2"/>
  <c r="P46" i="2"/>
  <c r="P45" i="2"/>
  <c r="P44" i="2"/>
  <c r="P43" i="2"/>
  <c r="P42" i="2"/>
  <c r="P41" i="2"/>
  <c r="P34" i="2" l="1"/>
  <c r="P33" i="2"/>
  <c r="P32" i="2"/>
  <c r="P31" i="2"/>
  <c r="P30" i="2"/>
  <c r="P27" i="2"/>
  <c r="P26" i="2"/>
  <c r="P25" i="2"/>
  <c r="P24" i="2"/>
  <c r="P23" i="2"/>
  <c r="P21" i="2"/>
  <c r="P20" i="2"/>
  <c r="P21" i="4" l="1"/>
  <c r="P22" i="4"/>
  <c r="P23" i="4"/>
  <c r="P24" i="4"/>
  <c r="P20" i="4"/>
  <c r="P25" i="4" s="1"/>
  <c r="P38" i="2"/>
  <c r="P51" i="2" s="1"/>
  <c r="P39" i="2"/>
  <c r="P40" i="2"/>
</calcChain>
</file>

<file path=xl/sharedStrings.xml><?xml version="1.0" encoding="utf-8"?>
<sst xmlns="http://schemas.openxmlformats.org/spreadsheetml/2006/main" count="1117" uniqueCount="146">
  <si>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</si>
  <si>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</si>
  <si>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</si>
  <si>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</si>
  <si>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</si>
  <si>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</si>
  <si>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</si>
  <si>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</si>
  <si>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Идентификатор инвестиционного проекта: F_424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</si>
  <si>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</si>
  <si>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</si>
  <si>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</si>
  <si>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</si>
  <si>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</si>
  <si>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</si>
  <si>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</si>
  <si>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</si>
  <si>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</si>
  <si>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</si>
  <si>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</si>
  <si>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</si>
  <si>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</si>
  <si>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</si>
  <si>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</si>
  <si>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</si>
  <si>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</si>
  <si>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</si>
  <si>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</si>
  <si>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УНЦ ячейки выключателя НУ 110-750 кВ </t>
  </si>
  <si>
    <t>-</t>
  </si>
  <si>
    <t>1 ячейка</t>
  </si>
  <si>
    <t>1 ед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</si>
  <si>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</si>
  <si>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</si>
  <si>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1 м2</t>
  </si>
  <si>
    <t>Б1-05</t>
  </si>
  <si>
    <t xml:space="preserve">1 ед. </t>
  </si>
  <si>
    <t xml:space="preserve">УНЦ ячейки выключателя КРУ 6-35 кВ </t>
  </si>
  <si>
    <t>Iном 1600, Iоткл 25кА</t>
  </si>
  <si>
    <t>Iном 1250, Iоткл 25кА</t>
  </si>
  <si>
    <t>Iном 1000, Iоткл 20кА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</si>
  <si>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</si>
  <si>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</si>
  <si>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УНЦ ячейки трансформатора 110-500 кВ </t>
  </si>
  <si>
    <t xml:space="preserve">УНЦ ячейки трансформатора 6-35 кВ </t>
  </si>
  <si>
    <t xml:space="preserve">УНЦ ячейки реактора ДГР 6-35 кВ </t>
  </si>
  <si>
    <t>480 кВА</t>
  </si>
  <si>
    <t xml:space="preserve">УНЦ зданий ЗРУ, ЗПС, ОПУ, РЩ, РПБ </t>
  </si>
  <si>
    <t>ЗРУ</t>
  </si>
  <si>
    <t>З4-01</t>
  </si>
  <si>
    <t>ОПУ, РЩ</t>
  </si>
  <si>
    <t>З4-03</t>
  </si>
  <si>
    <t xml:space="preserve">УНЦ здания КПП </t>
  </si>
  <si>
    <t>1 здание</t>
  </si>
  <si>
    <t>З7-01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</si>
  <si>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</si>
  <si>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</si>
  <si>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>1 ед.</t>
  </si>
  <si>
    <t xml:space="preserve">УНЦ ВОСП </t>
  </si>
  <si>
    <t>Мультиплексор СЦИ уровня доступа , 80</t>
  </si>
  <si>
    <t>А7-03</t>
  </si>
  <si>
    <t>Мультиплексор СЦИ транспортного уровня , 160</t>
  </si>
  <si>
    <t>А7-02</t>
  </si>
  <si>
    <t>1 км</t>
  </si>
  <si>
    <t xml:space="preserve">УНЦ сети связи </t>
  </si>
  <si>
    <t>И14-01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</si>
  <si>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</si>
  <si>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</si>
  <si>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ОКСН </t>
  </si>
  <si>
    <t>24 ОВ, 20кН</t>
  </si>
  <si>
    <t>24 ОВ, 25кН</t>
  </si>
  <si>
    <t>32 ОВ, 20кН</t>
  </si>
  <si>
    <t xml:space="preserve">УНЦ ВОК </t>
  </si>
  <si>
    <t>24 ОВ, 4кН</t>
  </si>
  <si>
    <t>32 ОВ, 4кН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</si>
  <si>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</si>
  <si>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</si>
  <si>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</si>
  <si>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</si>
  <si>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</si>
  <si>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</si>
  <si>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</si>
  <si>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</si>
  <si>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</si>
  <si>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</si>
  <si>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</si>
  <si>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</si>
  <si>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</si>
  <si>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</si>
  <si>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</si>
  <si>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</si>
  <si>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</si>
  <si>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</si>
  <si>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</si>
  <si>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 xml:space="preserve">УНЦ защитных конструкций ПС </t>
  </si>
  <si>
    <t>Откатные (раздвижные, автоматические, противопожарные) ворота</t>
  </si>
  <si>
    <t>У3-02</t>
  </si>
  <si>
    <t xml:space="preserve">УНЦ комплекса систем безопасности ПС 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</si>
  <si>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</si>
  <si>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</si>
  <si>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</si>
  <si>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</si>
  <si>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</si>
  <si>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</si>
  <si>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</si>
  <si>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</si>
  <si>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</si>
  <si>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</si>
  <si>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</si>
  <si>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</si>
  <si>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</si>
  <si>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</si>
  <si>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</si>
  <si>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</si>
  <si>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Т5-11 - 1</t>
  </si>
  <si>
    <t>В3-03 - 2</t>
  </si>
  <si>
    <t>В3-02 - 2</t>
  </si>
  <si>
    <t>В3-01 - 1</t>
  </si>
  <si>
    <t>О3-03 - 1</t>
  </si>
  <si>
    <t>О3-04 - 1</t>
  </si>
  <si>
    <t xml:space="preserve">УНЦ АСУТП ПС и ТМ </t>
  </si>
  <si>
    <t>А3-02</t>
  </si>
  <si>
    <t xml:space="preserve">УНЦ АСУТП присоединения </t>
  </si>
  <si>
    <t>А4-01</t>
  </si>
  <si>
    <t>А4-02</t>
  </si>
  <si>
    <t xml:space="preserve">Затраты на проектно-изыскательские работы для элементов ПС (ЗПС) </t>
  </si>
  <si>
    <t>Ячейка выключателя</t>
  </si>
  <si>
    <t>П2-02</t>
  </si>
  <si>
    <t>Ячейка трансформатора, КРМ</t>
  </si>
  <si>
    <t>П2-07</t>
  </si>
  <si>
    <t>П6-11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</si>
  <si>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t>
  </si>
  <si>
    <t>Т1-03-1</t>
  </si>
  <si>
    <t>Р1-05-1</t>
  </si>
  <si>
    <t>О2-03-1</t>
  </si>
  <si>
    <t>О2-03-2</t>
  </si>
  <si>
    <t>О2-04-1</t>
  </si>
  <si>
    <t>В1-01-1</t>
  </si>
  <si>
    <t>от 151 до 300,9</t>
  </si>
  <si>
    <t>масляный Т 15/0,4, 160 кВА</t>
  </si>
  <si>
    <t>Т 110/15/6, 16 МВА</t>
  </si>
  <si>
    <t>УПАТС для ПС 110 кВ</t>
  </si>
  <si>
    <t>2023г.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</si>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</sst>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164" fontId="1" fillId="0" borderId="5" xfId="1" applyNumberFormat="1" applyFont="1" applyBorder="1" applyAlignment="1">
      <alignment horizontal="right" vertical="center"/>
    </xf>
    <xf numFmtId="164" fontId="9" fillId="0" borderId="0" xfId="1" applyNumberFormat="1" applyFont="1" applyBorder="1" applyAlignment="1">
      <alignment horizontal="right" vertical="center"/>
    </xf>
    <xf numFmtId="2" fontId="1" fillId="0" borderId="5" xfId="1" applyNumberFormat="1" applyFont="1" applyBorder="1" applyAlignment="1">
      <alignment horizontal="center" vertical="center"/>
    </xf>
    <xf numFmtId="0" fontId="0" fillId="0" borderId="0" xfId="0"/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2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8" xfId="0" applyNumberFormat="1" applyFont="1" applyFill="1" applyBorder="1"/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15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2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x14ac:dyDescent="0.2">
      <c r="A8" s="51" t="s">
        <v>145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2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2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ht="14.25" customHeight="1" x14ac:dyDescent="0.2">
      <c r="A11" s="53" t="str">
        <f>[1]т1!A11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11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">
        <v>131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9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9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 t="s">
        <v>0</v>
      </c>
      <c r="B20" s="3" t="s">
        <v>55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5">
        <v>459513.17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7.625" bestFit="1" customWidth="1"/>
    <col min="19" max="19" width="1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x14ac:dyDescent="0.2">
      <c r="A8" s="51" t="str">
        <f>т1!A8</f>
        <v>Год раскрытия информации: 2021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3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3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56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6" customFormat="1" ht="50.1" customHeight="1" x14ac:dyDescent="0.2">
      <c r="A20" s="3">
        <v>1</v>
      </c>
      <c r="B20" s="3" t="s">
        <v>28</v>
      </c>
      <c r="C20" s="3">
        <v>110</v>
      </c>
      <c r="D20" s="20" t="s">
        <v>38</v>
      </c>
      <c r="E20" s="4">
        <v>6</v>
      </c>
      <c r="F20" s="3" t="s">
        <v>30</v>
      </c>
      <c r="G20" s="3" t="s">
        <v>137</v>
      </c>
      <c r="H20" s="5">
        <v>23135</v>
      </c>
      <c r="I20" s="5">
        <v>152691.00000000003</v>
      </c>
      <c r="J20" s="3">
        <v>110</v>
      </c>
      <c r="K20" s="20" t="s">
        <v>38</v>
      </c>
      <c r="L20" s="4">
        <v>6</v>
      </c>
      <c r="M20" s="3" t="s">
        <v>30</v>
      </c>
      <c r="N20" s="20" t="s">
        <v>137</v>
      </c>
      <c r="O20" s="5">
        <v>23135</v>
      </c>
      <c r="P20" s="5">
        <f>O20*Q20*L20</f>
        <v>152691.00000000003</v>
      </c>
      <c r="Q20" s="6">
        <v>1.1000000000000001</v>
      </c>
      <c r="R20" s="6" t="s">
        <v>0</v>
      </c>
    </row>
    <row r="21" spans="1:18" s="6" customFormat="1" ht="76.5" customHeight="1" x14ac:dyDescent="0.2">
      <c r="A21" s="3">
        <v>2</v>
      </c>
      <c r="B21" s="3" t="s">
        <v>32</v>
      </c>
      <c r="C21" s="3"/>
      <c r="D21" s="3" t="s">
        <v>33</v>
      </c>
      <c r="E21" s="4">
        <v>4998</v>
      </c>
      <c r="F21" s="3" t="s">
        <v>34</v>
      </c>
      <c r="G21" s="3" t="s">
        <v>35</v>
      </c>
      <c r="H21" s="5">
        <v>3.02</v>
      </c>
      <c r="I21" s="5">
        <v>15093.960000000001</v>
      </c>
      <c r="J21" s="3"/>
      <c r="K21" s="3" t="s">
        <v>33</v>
      </c>
      <c r="L21" s="4">
        <f>833*L20</f>
        <v>4998</v>
      </c>
      <c r="M21" s="3" t="s">
        <v>34</v>
      </c>
      <c r="N21" s="3" t="s">
        <v>35</v>
      </c>
      <c r="O21" s="5">
        <v>3.02</v>
      </c>
      <c r="P21" s="5">
        <f t="shared" ref="P21:P34" si="0">O21*Q21*L21</f>
        <v>15093.960000000001</v>
      </c>
      <c r="Q21" s="6">
        <v>1</v>
      </c>
    </row>
    <row r="22" spans="1:18" s="18" customFormat="1" ht="50.1" customHeight="1" x14ac:dyDescent="0.2">
      <c r="A22" s="14">
        <v>3</v>
      </c>
      <c r="B22" s="14" t="s">
        <v>125</v>
      </c>
      <c r="C22" s="14">
        <v>110</v>
      </c>
      <c r="D22" s="14" t="s">
        <v>126</v>
      </c>
      <c r="E22" s="17">
        <v>6</v>
      </c>
      <c r="F22" s="14" t="s">
        <v>36</v>
      </c>
      <c r="G22" s="14" t="s">
        <v>127</v>
      </c>
      <c r="H22" s="15">
        <v>2320</v>
      </c>
      <c r="I22" s="15">
        <v>13920</v>
      </c>
      <c r="J22" s="14">
        <v>110</v>
      </c>
      <c r="K22" s="14" t="s">
        <v>126</v>
      </c>
      <c r="L22" s="17">
        <v>6</v>
      </c>
      <c r="M22" s="14" t="s">
        <v>36</v>
      </c>
      <c r="N22" s="14" t="s">
        <v>127</v>
      </c>
      <c r="O22" s="15">
        <v>2320</v>
      </c>
      <c r="P22" s="15">
        <f t="shared" si="0"/>
        <v>13920</v>
      </c>
      <c r="Q22" s="18">
        <v>1</v>
      </c>
      <c r="R22" s="18" t="s">
        <v>0</v>
      </c>
    </row>
    <row r="23" spans="1:18" s="6" customFormat="1" ht="50.1" customHeight="1" x14ac:dyDescent="0.2">
      <c r="A23" s="3">
        <v>4</v>
      </c>
      <c r="B23" s="3" t="s">
        <v>37</v>
      </c>
      <c r="C23" s="3">
        <v>15</v>
      </c>
      <c r="D23" s="3" t="s">
        <v>38</v>
      </c>
      <c r="E23" s="4">
        <v>3</v>
      </c>
      <c r="F23" s="3" t="s">
        <v>30</v>
      </c>
      <c r="G23" s="3" t="s">
        <v>115</v>
      </c>
      <c r="H23" s="5">
        <v>1301</v>
      </c>
      <c r="I23" s="5">
        <v>4020.09</v>
      </c>
      <c r="J23" s="3">
        <v>15</v>
      </c>
      <c r="K23" s="3" t="s">
        <v>38</v>
      </c>
      <c r="L23" s="4">
        <v>3</v>
      </c>
      <c r="M23" s="3" t="s">
        <v>30</v>
      </c>
      <c r="N23" s="20" t="s">
        <v>115</v>
      </c>
      <c r="O23" s="5">
        <v>1301</v>
      </c>
      <c r="P23" s="5">
        <f t="shared" si="0"/>
        <v>4020.09</v>
      </c>
      <c r="Q23" s="6">
        <v>1.03</v>
      </c>
      <c r="R23" s="6" t="s">
        <v>0</v>
      </c>
    </row>
    <row r="24" spans="1:18" s="6" customFormat="1" ht="50.1" customHeight="1" x14ac:dyDescent="0.2">
      <c r="A24" s="3">
        <v>5</v>
      </c>
      <c r="B24" s="3" t="s">
        <v>37</v>
      </c>
      <c r="C24" s="3">
        <v>15</v>
      </c>
      <c r="D24" s="3" t="s">
        <v>39</v>
      </c>
      <c r="E24" s="4">
        <v>3</v>
      </c>
      <c r="F24" s="3" t="s">
        <v>30</v>
      </c>
      <c r="G24" s="3" t="s">
        <v>116</v>
      </c>
      <c r="H24" s="5">
        <v>1270</v>
      </c>
      <c r="I24" s="5">
        <v>3924.3</v>
      </c>
      <c r="J24" s="3">
        <v>15</v>
      </c>
      <c r="K24" s="3" t="s">
        <v>39</v>
      </c>
      <c r="L24" s="4">
        <v>3</v>
      </c>
      <c r="M24" s="3" t="s">
        <v>30</v>
      </c>
      <c r="N24" s="20" t="s">
        <v>116</v>
      </c>
      <c r="O24" s="5">
        <v>1270</v>
      </c>
      <c r="P24" s="5">
        <f t="shared" si="0"/>
        <v>3924.3</v>
      </c>
      <c r="Q24" s="6">
        <v>1.03</v>
      </c>
      <c r="R24" s="6" t="s">
        <v>0</v>
      </c>
    </row>
    <row r="25" spans="1:18" s="6" customFormat="1" ht="50.1" customHeight="1" x14ac:dyDescent="0.2">
      <c r="A25" s="14">
        <v>6</v>
      </c>
      <c r="B25" s="3" t="s">
        <v>37</v>
      </c>
      <c r="C25" s="3">
        <v>15</v>
      </c>
      <c r="D25" s="3" t="s">
        <v>40</v>
      </c>
      <c r="E25" s="4">
        <v>37</v>
      </c>
      <c r="F25" s="3" t="s">
        <v>30</v>
      </c>
      <c r="G25" s="3" t="s">
        <v>117</v>
      </c>
      <c r="H25" s="5">
        <v>1188</v>
      </c>
      <c r="I25" s="5">
        <v>45274.68</v>
      </c>
      <c r="J25" s="3">
        <v>15</v>
      </c>
      <c r="K25" s="3" t="s">
        <v>40</v>
      </c>
      <c r="L25" s="4">
        <v>37</v>
      </c>
      <c r="M25" s="3" t="s">
        <v>30</v>
      </c>
      <c r="N25" s="20" t="s">
        <v>117</v>
      </c>
      <c r="O25" s="5">
        <v>1188</v>
      </c>
      <c r="P25" s="5">
        <f t="shared" si="0"/>
        <v>45274.68</v>
      </c>
      <c r="Q25" s="6">
        <v>1.03</v>
      </c>
      <c r="R25" s="6" t="s">
        <v>0</v>
      </c>
    </row>
    <row r="26" spans="1:18" s="6" customFormat="1" ht="50.1" customHeight="1" x14ac:dyDescent="0.2">
      <c r="A26" s="3">
        <v>7</v>
      </c>
      <c r="B26" s="3" t="s">
        <v>43</v>
      </c>
      <c r="C26" s="3">
        <v>110</v>
      </c>
      <c r="D26" s="20" t="s">
        <v>140</v>
      </c>
      <c r="E26" s="4">
        <v>2</v>
      </c>
      <c r="F26" s="3" t="s">
        <v>30</v>
      </c>
      <c r="G26" s="3" t="s">
        <v>132</v>
      </c>
      <c r="H26" s="5">
        <v>50105</v>
      </c>
      <c r="I26" s="5">
        <v>105220.5</v>
      </c>
      <c r="J26" s="3">
        <v>110</v>
      </c>
      <c r="K26" s="20" t="s">
        <v>140</v>
      </c>
      <c r="L26" s="4">
        <v>2</v>
      </c>
      <c r="M26" s="3" t="s">
        <v>30</v>
      </c>
      <c r="N26" s="20" t="s">
        <v>132</v>
      </c>
      <c r="O26" s="5">
        <v>50105</v>
      </c>
      <c r="P26" s="5">
        <f t="shared" si="0"/>
        <v>105220.5</v>
      </c>
      <c r="Q26" s="6">
        <v>1.05</v>
      </c>
      <c r="R26" s="6" t="s">
        <v>0</v>
      </c>
    </row>
    <row r="27" spans="1:18" s="6" customFormat="1" ht="50.1" customHeight="1" x14ac:dyDescent="0.2">
      <c r="A27" s="3">
        <v>8</v>
      </c>
      <c r="B27" s="3" t="s">
        <v>32</v>
      </c>
      <c r="C27" s="3"/>
      <c r="D27" s="3" t="s">
        <v>33</v>
      </c>
      <c r="E27" s="4">
        <v>200</v>
      </c>
      <c r="F27" s="3" t="s">
        <v>34</v>
      </c>
      <c r="G27" s="3" t="s">
        <v>35</v>
      </c>
      <c r="H27" s="5">
        <v>3.02</v>
      </c>
      <c r="I27" s="5">
        <v>604</v>
      </c>
      <c r="J27" s="3"/>
      <c r="K27" s="3" t="s">
        <v>33</v>
      </c>
      <c r="L27" s="4">
        <v>200</v>
      </c>
      <c r="M27" s="3" t="s">
        <v>34</v>
      </c>
      <c r="N27" s="3" t="s">
        <v>35</v>
      </c>
      <c r="O27" s="5">
        <v>3.02</v>
      </c>
      <c r="P27" s="5">
        <f t="shared" si="0"/>
        <v>604</v>
      </c>
      <c r="Q27" s="6">
        <v>1</v>
      </c>
      <c r="R27" s="6" t="s">
        <v>0</v>
      </c>
    </row>
    <row r="28" spans="1:18" s="18" customFormat="1" ht="50.1" customHeight="1" x14ac:dyDescent="0.2">
      <c r="A28" s="14">
        <v>9</v>
      </c>
      <c r="B28" s="14" t="s">
        <v>125</v>
      </c>
      <c r="C28" s="14">
        <v>110</v>
      </c>
      <c r="D28" s="14" t="s">
        <v>128</v>
      </c>
      <c r="E28" s="17">
        <v>2</v>
      </c>
      <c r="F28" s="14" t="s">
        <v>36</v>
      </c>
      <c r="G28" s="14" t="s">
        <v>129</v>
      </c>
      <c r="H28" s="15">
        <v>2900</v>
      </c>
      <c r="I28" s="15">
        <v>5800</v>
      </c>
      <c r="J28" s="14">
        <v>110</v>
      </c>
      <c r="K28" s="14" t="s">
        <v>128</v>
      </c>
      <c r="L28" s="17">
        <v>2</v>
      </c>
      <c r="M28" s="14" t="s">
        <v>36</v>
      </c>
      <c r="N28" s="14" t="s">
        <v>129</v>
      </c>
      <c r="O28" s="15">
        <v>2900</v>
      </c>
      <c r="P28" s="15">
        <f t="shared" si="0"/>
        <v>5800</v>
      </c>
      <c r="Q28" s="18">
        <v>1</v>
      </c>
      <c r="R28" s="18" t="s">
        <v>0</v>
      </c>
    </row>
    <row r="29" spans="1:18" s="6" customFormat="1" ht="50.1" customHeight="1" x14ac:dyDescent="0.2">
      <c r="A29" s="3">
        <v>10</v>
      </c>
      <c r="B29" s="3" t="s">
        <v>44</v>
      </c>
      <c r="C29" s="3">
        <v>15</v>
      </c>
      <c r="D29" s="20" t="s">
        <v>139</v>
      </c>
      <c r="E29" s="4">
        <v>2</v>
      </c>
      <c r="F29" s="3" t="s">
        <v>30</v>
      </c>
      <c r="G29" s="3" t="s">
        <v>114</v>
      </c>
      <c r="H29" s="5">
        <v>239</v>
      </c>
      <c r="I29" s="5">
        <v>501.90000000000003</v>
      </c>
      <c r="J29" s="3">
        <v>15</v>
      </c>
      <c r="K29" s="20" t="s">
        <v>139</v>
      </c>
      <c r="L29" s="4">
        <v>2</v>
      </c>
      <c r="M29" s="3" t="s">
        <v>30</v>
      </c>
      <c r="N29" s="20" t="s">
        <v>114</v>
      </c>
      <c r="O29" s="5">
        <v>239</v>
      </c>
      <c r="P29" s="5">
        <f t="shared" si="0"/>
        <v>501.90000000000003</v>
      </c>
      <c r="Q29" s="6">
        <v>1.05</v>
      </c>
      <c r="R29" s="6" t="s">
        <v>0</v>
      </c>
    </row>
    <row r="30" spans="1:18" s="6" customFormat="1" ht="50.1" customHeight="1" x14ac:dyDescent="0.2">
      <c r="A30" s="3">
        <v>11</v>
      </c>
      <c r="B30" s="3" t="s">
        <v>45</v>
      </c>
      <c r="C30" s="3">
        <v>15</v>
      </c>
      <c r="D30" s="3" t="s">
        <v>46</v>
      </c>
      <c r="E30" s="4">
        <v>2</v>
      </c>
      <c r="F30" s="3" t="s">
        <v>30</v>
      </c>
      <c r="G30" s="3" t="s">
        <v>133</v>
      </c>
      <c r="H30" s="5">
        <v>4349</v>
      </c>
      <c r="I30" s="5">
        <v>9132.9</v>
      </c>
      <c r="J30" s="3">
        <v>15</v>
      </c>
      <c r="K30" s="3" t="s">
        <v>46</v>
      </c>
      <c r="L30" s="4">
        <v>2</v>
      </c>
      <c r="M30" s="3" t="s">
        <v>30</v>
      </c>
      <c r="N30" s="20" t="s">
        <v>133</v>
      </c>
      <c r="O30" s="5">
        <v>4349</v>
      </c>
      <c r="P30" s="5">
        <f t="shared" si="0"/>
        <v>9132.9</v>
      </c>
      <c r="Q30" s="6">
        <v>1.05</v>
      </c>
      <c r="R30" s="6" t="s">
        <v>0</v>
      </c>
    </row>
    <row r="31" spans="1:18" s="6" customFormat="1" ht="50.1" customHeight="1" x14ac:dyDescent="0.2">
      <c r="A31" s="14">
        <v>12</v>
      </c>
      <c r="B31" s="3" t="s">
        <v>47</v>
      </c>
      <c r="C31" s="3">
        <v>15</v>
      </c>
      <c r="D31" s="3" t="s">
        <v>48</v>
      </c>
      <c r="E31" s="4">
        <v>341.55</v>
      </c>
      <c r="F31" s="3" t="s">
        <v>34</v>
      </c>
      <c r="G31" s="3" t="s">
        <v>49</v>
      </c>
      <c r="H31" s="5">
        <v>63</v>
      </c>
      <c r="I31" s="5">
        <v>26681.886000000002</v>
      </c>
      <c r="J31" s="3">
        <v>15</v>
      </c>
      <c r="K31" s="3" t="s">
        <v>48</v>
      </c>
      <c r="L31" s="4">
        <v>341.55</v>
      </c>
      <c r="M31" s="3" t="s">
        <v>34</v>
      </c>
      <c r="N31" s="3" t="s">
        <v>49</v>
      </c>
      <c r="O31" s="5">
        <v>63</v>
      </c>
      <c r="P31" s="5">
        <f t="shared" si="0"/>
        <v>26681.886000000002</v>
      </c>
      <c r="Q31" s="6">
        <v>1.24</v>
      </c>
      <c r="R31" s="6" t="s">
        <v>0</v>
      </c>
    </row>
    <row r="32" spans="1:18" s="6" customFormat="1" ht="50.1" customHeight="1" x14ac:dyDescent="0.2">
      <c r="A32" s="3">
        <v>13</v>
      </c>
      <c r="B32" s="3" t="s">
        <v>47</v>
      </c>
      <c r="C32" s="3">
        <v>110</v>
      </c>
      <c r="D32" s="3" t="s">
        <v>50</v>
      </c>
      <c r="E32" s="4">
        <v>239.01</v>
      </c>
      <c r="F32" s="3" t="s">
        <v>34</v>
      </c>
      <c r="G32" s="3" t="s">
        <v>51</v>
      </c>
      <c r="H32" s="5">
        <v>93</v>
      </c>
      <c r="I32" s="5">
        <v>27562.633199999997</v>
      </c>
      <c r="J32" s="3">
        <v>110</v>
      </c>
      <c r="K32" s="3" t="s">
        <v>50</v>
      </c>
      <c r="L32" s="4">
        <v>239.01</v>
      </c>
      <c r="M32" s="3" t="s">
        <v>34</v>
      </c>
      <c r="N32" s="3" t="s">
        <v>51</v>
      </c>
      <c r="O32" s="5">
        <v>93</v>
      </c>
      <c r="P32" s="5">
        <f t="shared" si="0"/>
        <v>27562.633199999997</v>
      </c>
      <c r="Q32" s="6">
        <v>1.24</v>
      </c>
      <c r="R32" s="6" t="s">
        <v>0</v>
      </c>
    </row>
    <row r="33" spans="1:25" s="6" customFormat="1" ht="50.1" customHeight="1" x14ac:dyDescent="0.2">
      <c r="A33" s="3">
        <v>14</v>
      </c>
      <c r="B33" s="3" t="s">
        <v>52</v>
      </c>
      <c r="C33" s="3"/>
      <c r="D33" s="3" t="s">
        <v>53</v>
      </c>
      <c r="E33" s="4">
        <v>1</v>
      </c>
      <c r="F33" s="3" t="s">
        <v>31</v>
      </c>
      <c r="G33" s="3" t="s">
        <v>54</v>
      </c>
      <c r="H33" s="5">
        <v>3572</v>
      </c>
      <c r="I33" s="5">
        <v>4429.28</v>
      </c>
      <c r="J33" s="3"/>
      <c r="K33" s="3" t="s">
        <v>53</v>
      </c>
      <c r="L33" s="21">
        <v>1</v>
      </c>
      <c r="M33" s="3" t="s">
        <v>31</v>
      </c>
      <c r="N33" s="3" t="s">
        <v>54</v>
      </c>
      <c r="O33" s="5">
        <v>3572</v>
      </c>
      <c r="P33" s="5">
        <f t="shared" si="0"/>
        <v>4429.28</v>
      </c>
      <c r="Q33" s="6">
        <v>1.24</v>
      </c>
      <c r="R33" s="6" t="s">
        <v>0</v>
      </c>
    </row>
    <row r="34" spans="1:25" s="6" customFormat="1" ht="50.1" customHeight="1" x14ac:dyDescent="0.2">
      <c r="A34" s="14">
        <v>15</v>
      </c>
      <c r="B34" s="3" t="s">
        <v>32</v>
      </c>
      <c r="C34" s="3"/>
      <c r="D34" s="3" t="s">
        <v>33</v>
      </c>
      <c r="E34" s="4">
        <v>1220</v>
      </c>
      <c r="F34" s="3" t="s">
        <v>34</v>
      </c>
      <c r="G34" s="3" t="s">
        <v>35</v>
      </c>
      <c r="H34" s="5">
        <v>3.02</v>
      </c>
      <c r="I34" s="5">
        <v>3684.4</v>
      </c>
      <c r="J34" s="3"/>
      <c r="K34" s="3" t="s">
        <v>33</v>
      </c>
      <c r="L34" s="4">
        <v>1220</v>
      </c>
      <c r="M34" s="3" t="s">
        <v>34</v>
      </c>
      <c r="N34" s="3" t="s">
        <v>35</v>
      </c>
      <c r="O34" s="5">
        <v>3.02</v>
      </c>
      <c r="P34" s="5">
        <f t="shared" si="0"/>
        <v>3684.4</v>
      </c>
      <c r="Q34" s="6">
        <v>1</v>
      </c>
      <c r="R34" s="6" t="s">
        <v>0</v>
      </c>
    </row>
    <row r="35" spans="1:25" s="18" customFormat="1" ht="50.1" customHeight="1" x14ac:dyDescent="0.2">
      <c r="A35" s="3">
        <v>16</v>
      </c>
      <c r="B35" s="14" t="s">
        <v>120</v>
      </c>
      <c r="C35" s="14">
        <v>110</v>
      </c>
      <c r="D35" s="14"/>
      <c r="E35" s="17">
        <v>1</v>
      </c>
      <c r="F35" s="14" t="s">
        <v>57</v>
      </c>
      <c r="G35" s="14" t="s">
        <v>121</v>
      </c>
      <c r="H35" s="15">
        <v>23531</v>
      </c>
      <c r="I35" s="15">
        <v>24472.240000000002</v>
      </c>
      <c r="J35" s="14">
        <v>110</v>
      </c>
      <c r="K35" s="14"/>
      <c r="L35" s="17">
        <v>1</v>
      </c>
      <c r="M35" s="14" t="s">
        <v>57</v>
      </c>
      <c r="N35" s="14" t="s">
        <v>121</v>
      </c>
      <c r="O35" s="15">
        <v>23531</v>
      </c>
      <c r="P35" s="15">
        <f t="shared" ref="P35:P37" si="1">O35*L35*Q35</f>
        <v>24472.240000000002</v>
      </c>
      <c r="Q35" s="18">
        <v>1.04</v>
      </c>
      <c r="R35" s="18" t="s">
        <v>0</v>
      </c>
      <c r="S35" s="22"/>
      <c r="T35" s="23"/>
      <c r="U35" s="23"/>
      <c r="V35" s="23"/>
      <c r="W35" s="23"/>
      <c r="X35" s="23"/>
      <c r="Y35" s="23"/>
    </row>
    <row r="36" spans="1:25" s="18" customFormat="1" ht="50.1" customHeight="1" x14ac:dyDescent="0.2">
      <c r="A36" s="3">
        <v>17</v>
      </c>
      <c r="B36" s="14" t="s">
        <v>122</v>
      </c>
      <c r="C36" s="14">
        <v>15</v>
      </c>
      <c r="D36" s="14"/>
      <c r="E36" s="17">
        <v>43</v>
      </c>
      <c r="F36" s="14" t="s">
        <v>57</v>
      </c>
      <c r="G36" s="14" t="s">
        <v>123</v>
      </c>
      <c r="H36" s="15">
        <v>180</v>
      </c>
      <c r="I36" s="15">
        <v>8049.6</v>
      </c>
      <c r="J36" s="14">
        <v>15</v>
      </c>
      <c r="K36" s="14"/>
      <c r="L36" s="17">
        <v>43</v>
      </c>
      <c r="M36" s="14" t="s">
        <v>57</v>
      </c>
      <c r="N36" s="14" t="s">
        <v>123</v>
      </c>
      <c r="O36" s="15">
        <v>180</v>
      </c>
      <c r="P36" s="15">
        <f t="shared" si="1"/>
        <v>8049.6</v>
      </c>
      <c r="Q36" s="18">
        <v>1.04</v>
      </c>
      <c r="R36" s="18" t="s">
        <v>0</v>
      </c>
      <c r="S36" s="22"/>
      <c r="T36" s="23"/>
      <c r="U36" s="23"/>
      <c r="V36" s="23"/>
      <c r="W36" s="23"/>
      <c r="X36" s="23"/>
      <c r="Y36" s="23"/>
    </row>
    <row r="37" spans="1:25" s="18" customFormat="1" ht="50.1" customHeight="1" x14ac:dyDescent="0.2">
      <c r="A37" s="14">
        <v>18</v>
      </c>
      <c r="B37" s="14" t="s">
        <v>122</v>
      </c>
      <c r="C37" s="14">
        <v>110</v>
      </c>
      <c r="D37" s="14"/>
      <c r="E37" s="17">
        <v>6</v>
      </c>
      <c r="F37" s="14" t="s">
        <v>57</v>
      </c>
      <c r="G37" s="14" t="s">
        <v>124</v>
      </c>
      <c r="H37" s="15">
        <v>629</v>
      </c>
      <c r="I37" s="15">
        <v>3924.96</v>
      </c>
      <c r="J37" s="14">
        <v>110</v>
      </c>
      <c r="K37" s="14"/>
      <c r="L37" s="17">
        <v>6</v>
      </c>
      <c r="M37" s="14" t="s">
        <v>57</v>
      </c>
      <c r="N37" s="14" t="s">
        <v>124</v>
      </c>
      <c r="O37" s="15">
        <v>629</v>
      </c>
      <c r="P37" s="15">
        <f t="shared" si="1"/>
        <v>3924.96</v>
      </c>
      <c r="Q37" s="18">
        <v>1.04</v>
      </c>
      <c r="R37" s="18" t="s">
        <v>0</v>
      </c>
      <c r="S37" s="22"/>
      <c r="T37" s="23"/>
      <c r="U37" s="23"/>
      <c r="V37" s="23"/>
      <c r="W37" s="23"/>
      <c r="X37" s="23"/>
      <c r="Y37" s="23"/>
    </row>
    <row r="38" spans="1:25" ht="50.1" customHeight="1" x14ac:dyDescent="0.2">
      <c r="A38" s="3">
        <v>19</v>
      </c>
      <c r="B38" s="3" t="s">
        <v>58</v>
      </c>
      <c r="C38" s="3"/>
      <c r="D38" s="3" t="s">
        <v>59</v>
      </c>
      <c r="E38" s="4">
        <v>2</v>
      </c>
      <c r="F38" s="3" t="s">
        <v>31</v>
      </c>
      <c r="G38" s="3" t="s">
        <v>60</v>
      </c>
      <c r="H38" s="5">
        <v>2142</v>
      </c>
      <c r="I38" s="5">
        <v>4455.3600000000006</v>
      </c>
      <c r="J38" s="3"/>
      <c r="K38" s="3" t="s">
        <v>59</v>
      </c>
      <c r="L38" s="4">
        <v>2</v>
      </c>
      <c r="M38" s="3" t="s">
        <v>31</v>
      </c>
      <c r="N38" s="3" t="s">
        <v>60</v>
      </c>
      <c r="O38" s="5">
        <v>2142</v>
      </c>
      <c r="P38" s="5">
        <f t="shared" ref="P38:P40" si="2">O38*Q38*L38</f>
        <v>4455.3600000000006</v>
      </c>
      <c r="Q38">
        <v>1.04</v>
      </c>
      <c r="R38" t="s">
        <v>0</v>
      </c>
    </row>
    <row r="39" spans="1:25" ht="50.1" customHeight="1" x14ac:dyDescent="0.2">
      <c r="A39" s="3">
        <v>20</v>
      </c>
      <c r="B39" s="3" t="s">
        <v>58</v>
      </c>
      <c r="C39" s="3"/>
      <c r="D39" s="3" t="s">
        <v>61</v>
      </c>
      <c r="E39" s="4">
        <v>3</v>
      </c>
      <c r="F39" s="3" t="s">
        <v>31</v>
      </c>
      <c r="G39" s="3" t="s">
        <v>62</v>
      </c>
      <c r="H39" s="5">
        <v>6886</v>
      </c>
      <c r="I39" s="5">
        <v>21484.32</v>
      </c>
      <c r="J39" s="3"/>
      <c r="K39" s="3" t="s">
        <v>61</v>
      </c>
      <c r="L39" s="4">
        <v>3</v>
      </c>
      <c r="M39" s="3" t="s">
        <v>31</v>
      </c>
      <c r="N39" s="3" t="s">
        <v>62</v>
      </c>
      <c r="O39" s="5">
        <v>6886</v>
      </c>
      <c r="P39" s="5">
        <f t="shared" si="2"/>
        <v>21484.32</v>
      </c>
      <c r="Q39">
        <v>1.04</v>
      </c>
      <c r="R39" t="s">
        <v>0</v>
      </c>
    </row>
    <row r="40" spans="1:25" ht="50.1" customHeight="1" x14ac:dyDescent="0.2">
      <c r="A40" s="14">
        <v>21</v>
      </c>
      <c r="B40" s="3" t="s">
        <v>64</v>
      </c>
      <c r="C40" s="3"/>
      <c r="D40" s="20" t="s">
        <v>141</v>
      </c>
      <c r="E40" s="4">
        <v>1</v>
      </c>
      <c r="F40" s="3" t="s">
        <v>42</v>
      </c>
      <c r="G40" s="3" t="s">
        <v>65</v>
      </c>
      <c r="H40" s="5">
        <v>5179</v>
      </c>
      <c r="I40" s="5">
        <v>5386.16</v>
      </c>
      <c r="J40" s="3"/>
      <c r="K40" s="20" t="s">
        <v>141</v>
      </c>
      <c r="L40" s="4">
        <v>1</v>
      </c>
      <c r="M40" s="3" t="s">
        <v>42</v>
      </c>
      <c r="N40" s="3" t="s">
        <v>65</v>
      </c>
      <c r="O40" s="5">
        <v>5179</v>
      </c>
      <c r="P40" s="5">
        <f t="shared" si="2"/>
        <v>5386.16</v>
      </c>
      <c r="Q40">
        <v>1.04</v>
      </c>
      <c r="R40" t="s">
        <v>0</v>
      </c>
    </row>
    <row r="41" spans="1:25" s="7" customFormat="1" ht="50.1" customHeight="1" x14ac:dyDescent="0.2">
      <c r="A41" s="3">
        <v>22</v>
      </c>
      <c r="B41" s="14" t="s">
        <v>94</v>
      </c>
      <c r="C41" s="14"/>
      <c r="D41" s="14" t="s">
        <v>95</v>
      </c>
      <c r="E41" s="17">
        <v>1</v>
      </c>
      <c r="F41" s="14" t="s">
        <v>31</v>
      </c>
      <c r="G41" s="14" t="s">
        <v>96</v>
      </c>
      <c r="H41" s="15">
        <v>177</v>
      </c>
      <c r="I41" s="15">
        <v>189.39000000000001</v>
      </c>
      <c r="J41" s="14"/>
      <c r="K41" s="14" t="s">
        <v>95</v>
      </c>
      <c r="L41" s="17">
        <v>1</v>
      </c>
      <c r="M41" s="14" t="s">
        <v>31</v>
      </c>
      <c r="N41" s="14" t="s">
        <v>96</v>
      </c>
      <c r="O41" s="15">
        <v>177</v>
      </c>
      <c r="P41" s="15">
        <f t="shared" ref="P41:P49" si="3">Q41*O41*L41</f>
        <v>189.39000000000001</v>
      </c>
      <c r="Q41" s="7">
        <v>1.07</v>
      </c>
      <c r="R41" s="7" t="s">
        <v>0</v>
      </c>
    </row>
    <row r="42" spans="1:25" s="7" customFormat="1" ht="50.1" customHeight="1" x14ac:dyDescent="0.2">
      <c r="A42" s="3">
        <v>23</v>
      </c>
      <c r="B42" s="14" t="s">
        <v>97</v>
      </c>
      <c r="C42" s="14"/>
      <c r="D42" s="14" t="s">
        <v>98</v>
      </c>
      <c r="E42" s="17">
        <v>1</v>
      </c>
      <c r="F42" s="14" t="s">
        <v>57</v>
      </c>
      <c r="G42" s="14" t="s">
        <v>99</v>
      </c>
      <c r="H42" s="15">
        <v>2289</v>
      </c>
      <c r="I42" s="15">
        <v>2380.56</v>
      </c>
      <c r="J42" s="14"/>
      <c r="K42" s="14" t="s">
        <v>98</v>
      </c>
      <c r="L42" s="17">
        <v>1</v>
      </c>
      <c r="M42" s="14" t="s">
        <v>57</v>
      </c>
      <c r="N42" s="14" t="s">
        <v>99</v>
      </c>
      <c r="O42" s="15">
        <v>2289</v>
      </c>
      <c r="P42" s="15">
        <f t="shared" si="3"/>
        <v>2380.56</v>
      </c>
      <c r="Q42" s="7">
        <v>1.04</v>
      </c>
      <c r="R42" s="7" t="s">
        <v>0</v>
      </c>
    </row>
    <row r="43" spans="1:25" s="7" customFormat="1" ht="50.1" customHeight="1" x14ac:dyDescent="0.2">
      <c r="A43" s="14">
        <v>24</v>
      </c>
      <c r="B43" s="14" t="s">
        <v>97</v>
      </c>
      <c r="C43" s="14"/>
      <c r="D43" s="14" t="s">
        <v>100</v>
      </c>
      <c r="E43" s="17">
        <v>1</v>
      </c>
      <c r="F43" s="14" t="s">
        <v>57</v>
      </c>
      <c r="G43" s="14" t="s">
        <v>101</v>
      </c>
      <c r="H43" s="15">
        <v>542</v>
      </c>
      <c r="I43" s="15">
        <v>563.68000000000006</v>
      </c>
      <c r="J43" s="14"/>
      <c r="K43" s="14" t="s">
        <v>100</v>
      </c>
      <c r="L43" s="17">
        <v>1</v>
      </c>
      <c r="M43" s="14" t="s">
        <v>57</v>
      </c>
      <c r="N43" s="14" t="s">
        <v>101</v>
      </c>
      <c r="O43" s="15">
        <v>542</v>
      </c>
      <c r="P43" s="15">
        <f t="shared" si="3"/>
        <v>563.68000000000006</v>
      </c>
      <c r="Q43" s="7">
        <v>1.04</v>
      </c>
      <c r="R43" s="7" t="s">
        <v>0</v>
      </c>
    </row>
    <row r="44" spans="1:25" s="7" customFormat="1" ht="50.1" customHeight="1" x14ac:dyDescent="0.2">
      <c r="A44" s="3">
        <v>25</v>
      </c>
      <c r="B44" s="14" t="s">
        <v>97</v>
      </c>
      <c r="C44" s="14"/>
      <c r="D44" s="14" t="s">
        <v>102</v>
      </c>
      <c r="E44" s="17">
        <v>1</v>
      </c>
      <c r="F44" s="14" t="s">
        <v>57</v>
      </c>
      <c r="G44" s="14" t="s">
        <v>103</v>
      </c>
      <c r="H44" s="15">
        <v>189</v>
      </c>
      <c r="I44" s="15">
        <v>196.56</v>
      </c>
      <c r="J44" s="14"/>
      <c r="K44" s="14" t="s">
        <v>102</v>
      </c>
      <c r="L44" s="17">
        <v>1</v>
      </c>
      <c r="M44" s="14" t="s">
        <v>57</v>
      </c>
      <c r="N44" s="14" t="s">
        <v>103</v>
      </c>
      <c r="O44" s="15">
        <v>189</v>
      </c>
      <c r="P44" s="15">
        <f t="shared" si="3"/>
        <v>196.56</v>
      </c>
      <c r="Q44" s="7">
        <v>1.04</v>
      </c>
      <c r="R44" s="7" t="s">
        <v>0</v>
      </c>
    </row>
    <row r="45" spans="1:25" s="7" customFormat="1" ht="50.1" customHeight="1" x14ac:dyDescent="0.2">
      <c r="A45" s="3">
        <v>26</v>
      </c>
      <c r="B45" s="14" t="s">
        <v>97</v>
      </c>
      <c r="C45" s="14"/>
      <c r="D45" s="14" t="s">
        <v>104</v>
      </c>
      <c r="E45" s="17">
        <v>3</v>
      </c>
      <c r="F45" s="14" t="s">
        <v>57</v>
      </c>
      <c r="G45" s="14" t="s">
        <v>105</v>
      </c>
      <c r="H45" s="15">
        <v>641</v>
      </c>
      <c r="I45" s="15">
        <v>1999.92</v>
      </c>
      <c r="J45" s="14"/>
      <c r="K45" s="14" t="s">
        <v>104</v>
      </c>
      <c r="L45" s="17">
        <v>3</v>
      </c>
      <c r="M45" s="14" t="s">
        <v>57</v>
      </c>
      <c r="N45" s="14" t="s">
        <v>105</v>
      </c>
      <c r="O45" s="15">
        <v>641</v>
      </c>
      <c r="P45" s="15">
        <f t="shared" si="3"/>
        <v>1999.92</v>
      </c>
      <c r="Q45" s="7">
        <v>1.04</v>
      </c>
      <c r="R45" s="7" t="s">
        <v>0</v>
      </c>
    </row>
    <row r="46" spans="1:25" s="7" customFormat="1" ht="50.1" customHeight="1" x14ac:dyDescent="0.2">
      <c r="A46" s="14">
        <v>27</v>
      </c>
      <c r="B46" s="14" t="s">
        <v>97</v>
      </c>
      <c r="C46" s="14"/>
      <c r="D46" s="14" t="s">
        <v>106</v>
      </c>
      <c r="E46" s="17">
        <v>24</v>
      </c>
      <c r="F46" s="14" t="s">
        <v>57</v>
      </c>
      <c r="G46" s="14" t="s">
        <v>107</v>
      </c>
      <c r="H46" s="15">
        <v>137</v>
      </c>
      <c r="I46" s="15">
        <v>3419.5200000000004</v>
      </c>
      <c r="J46" s="14"/>
      <c r="K46" s="14" t="s">
        <v>106</v>
      </c>
      <c r="L46" s="17">
        <v>24</v>
      </c>
      <c r="M46" s="14" t="s">
        <v>57</v>
      </c>
      <c r="N46" s="14" t="s">
        <v>107</v>
      </c>
      <c r="O46" s="15">
        <v>137</v>
      </c>
      <c r="P46" s="15">
        <f t="shared" si="3"/>
        <v>3419.5200000000004</v>
      </c>
      <c r="Q46" s="7">
        <v>1.04</v>
      </c>
      <c r="R46" s="7" t="s">
        <v>0</v>
      </c>
    </row>
    <row r="47" spans="1:25" s="7" customFormat="1" ht="50.1" customHeight="1" x14ac:dyDescent="0.2">
      <c r="A47" s="3">
        <v>28</v>
      </c>
      <c r="B47" s="14" t="s">
        <v>97</v>
      </c>
      <c r="C47" s="14"/>
      <c r="D47" s="14" t="s">
        <v>108</v>
      </c>
      <c r="E47" s="17">
        <v>2</v>
      </c>
      <c r="F47" s="14" t="s">
        <v>57</v>
      </c>
      <c r="G47" s="14" t="s">
        <v>109</v>
      </c>
      <c r="H47" s="15">
        <v>116</v>
      </c>
      <c r="I47" s="15">
        <v>241.28</v>
      </c>
      <c r="J47" s="14"/>
      <c r="K47" s="14" t="s">
        <v>108</v>
      </c>
      <c r="L47" s="17">
        <v>2</v>
      </c>
      <c r="M47" s="14" t="s">
        <v>57</v>
      </c>
      <c r="N47" s="14" t="s">
        <v>109</v>
      </c>
      <c r="O47" s="15">
        <v>116</v>
      </c>
      <c r="P47" s="15">
        <f t="shared" si="3"/>
        <v>241.28</v>
      </c>
      <c r="Q47" s="7">
        <v>1.04</v>
      </c>
      <c r="R47" s="7" t="s">
        <v>0</v>
      </c>
    </row>
    <row r="48" spans="1:25" s="7" customFormat="1" ht="50.1" customHeight="1" x14ac:dyDescent="0.2">
      <c r="A48" s="3">
        <v>29</v>
      </c>
      <c r="B48" s="14" t="s">
        <v>97</v>
      </c>
      <c r="C48" s="14"/>
      <c r="D48" s="14" t="s">
        <v>110</v>
      </c>
      <c r="E48" s="17">
        <v>580.55999999999995</v>
      </c>
      <c r="F48" s="14" t="s">
        <v>57</v>
      </c>
      <c r="G48" s="14" t="s">
        <v>111</v>
      </c>
      <c r="H48" s="15">
        <v>1.3</v>
      </c>
      <c r="I48" s="15">
        <v>784.91711999999995</v>
      </c>
      <c r="J48" s="14"/>
      <c r="K48" s="14" t="s">
        <v>110</v>
      </c>
      <c r="L48" s="17">
        <v>580.55999999999995</v>
      </c>
      <c r="M48" s="14" t="s">
        <v>57</v>
      </c>
      <c r="N48" s="14" t="s">
        <v>111</v>
      </c>
      <c r="O48" s="15">
        <v>1.3</v>
      </c>
      <c r="P48" s="15">
        <f t="shared" si="3"/>
        <v>784.91711999999995</v>
      </c>
      <c r="Q48" s="7">
        <v>1.04</v>
      </c>
      <c r="R48" s="7" t="s">
        <v>0</v>
      </c>
    </row>
    <row r="49" spans="1:19" s="7" customFormat="1" ht="50.1" customHeight="1" x14ac:dyDescent="0.2">
      <c r="A49" s="14">
        <v>30</v>
      </c>
      <c r="B49" s="14" t="s">
        <v>97</v>
      </c>
      <c r="C49" s="14"/>
      <c r="D49" s="14" t="s">
        <v>112</v>
      </c>
      <c r="E49" s="17">
        <v>294</v>
      </c>
      <c r="F49" s="14" t="s">
        <v>57</v>
      </c>
      <c r="G49" s="14" t="s">
        <v>113</v>
      </c>
      <c r="H49" s="15">
        <v>5.5</v>
      </c>
      <c r="I49" s="15">
        <v>1681.6800000000003</v>
      </c>
      <c r="J49" s="14"/>
      <c r="K49" s="14" t="s">
        <v>112</v>
      </c>
      <c r="L49" s="17">
        <v>294</v>
      </c>
      <c r="M49" s="14" t="s">
        <v>57</v>
      </c>
      <c r="N49" s="14" t="s">
        <v>113</v>
      </c>
      <c r="O49" s="15">
        <v>5.5</v>
      </c>
      <c r="P49" s="15">
        <f t="shared" si="3"/>
        <v>1681.6800000000003</v>
      </c>
      <c r="Q49" s="7">
        <v>1.04</v>
      </c>
      <c r="R49" s="7" t="s">
        <v>0</v>
      </c>
    </row>
    <row r="50" spans="1:19" s="18" customFormat="1" ht="74.25" customHeight="1" x14ac:dyDescent="0.2">
      <c r="A50" s="3">
        <v>31</v>
      </c>
      <c r="B50" s="14" t="s">
        <v>41</v>
      </c>
      <c r="C50" s="14"/>
      <c r="D50" s="14" t="s">
        <v>138</v>
      </c>
      <c r="E50" s="17">
        <v>1</v>
      </c>
      <c r="F50" s="14" t="s">
        <v>42</v>
      </c>
      <c r="G50" s="14" t="s">
        <v>130</v>
      </c>
      <c r="H50" s="15">
        <v>15000</v>
      </c>
      <c r="I50" s="15">
        <v>15000</v>
      </c>
      <c r="J50" s="14"/>
      <c r="K50" s="14" t="s">
        <v>138</v>
      </c>
      <c r="L50" s="17">
        <v>1</v>
      </c>
      <c r="M50" s="14" t="s">
        <v>42</v>
      </c>
      <c r="N50" s="14" t="s">
        <v>130</v>
      </c>
      <c r="O50" s="15">
        <v>15000</v>
      </c>
      <c r="P50" s="15">
        <f>O50*Q50*L50</f>
        <v>15000</v>
      </c>
      <c r="Q50" s="18">
        <v>1</v>
      </c>
      <c r="R50" s="25">
        <f>SUM(P29:P49)+P25+P24+P23+т4!R24</f>
        <v>209924.27384999997</v>
      </c>
    </row>
    <row r="51" spans="1:19" ht="50.1" customHeight="1" x14ac:dyDescent="0.2">
      <c r="A51" s="14">
        <v>32</v>
      </c>
      <c r="B51" s="3" t="s">
        <v>55</v>
      </c>
      <c r="C51" s="3" t="s">
        <v>0</v>
      </c>
      <c r="D51" s="3" t="s">
        <v>0</v>
      </c>
      <c r="E51" s="4" t="s">
        <v>0</v>
      </c>
      <c r="F51" s="3" t="s">
        <v>0</v>
      </c>
      <c r="G51" s="3" t="s">
        <v>0</v>
      </c>
      <c r="H51" s="5" t="s">
        <v>0</v>
      </c>
      <c r="I51" s="5">
        <v>512771.67632000009</v>
      </c>
      <c r="J51" s="3" t="s">
        <v>0</v>
      </c>
      <c r="K51" s="3" t="s">
        <v>0</v>
      </c>
      <c r="L51" s="4" t="s">
        <v>0</v>
      </c>
      <c r="M51" s="3" t="s">
        <v>0</v>
      </c>
      <c r="N51" s="3" t="s">
        <v>0</v>
      </c>
      <c r="O51" s="5" t="s">
        <v>0</v>
      </c>
      <c r="P51" s="5">
        <f>SUM(P20:P50)</f>
        <v>512771.67632000009</v>
      </c>
      <c r="S51" s="16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4.25" customHeight="1" x14ac:dyDescent="0.2">
      <c r="A8" s="51" t="str">
        <f>т1!A8</f>
        <v>Год раскрытия информации: 2021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2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2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66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55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showOutlineSymbols="0" showWhiteSpace="0" topLeftCell="A4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4.25" customHeight="1" x14ac:dyDescent="0.2">
      <c r="A8" s="51" t="str">
        <f>т1!A8</f>
        <v>Год раскрытия информации: 2021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2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2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67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9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9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68</v>
      </c>
      <c r="C20" s="3"/>
      <c r="D20" s="3" t="s">
        <v>69</v>
      </c>
      <c r="E20" s="4">
        <v>0.13400000000000001</v>
      </c>
      <c r="F20" s="3" t="s">
        <v>63</v>
      </c>
      <c r="G20" s="3" t="s">
        <v>134</v>
      </c>
      <c r="H20" s="5">
        <v>238</v>
      </c>
      <c r="I20" s="5">
        <v>33.486600000000003</v>
      </c>
      <c r="J20" s="3"/>
      <c r="K20" s="3" t="s">
        <v>69</v>
      </c>
      <c r="L20" s="4">
        <v>0.13400000000000001</v>
      </c>
      <c r="M20" s="3" t="s">
        <v>63</v>
      </c>
      <c r="N20" s="20" t="s">
        <v>134</v>
      </c>
      <c r="O20" s="5">
        <v>238</v>
      </c>
      <c r="P20" s="5">
        <f>O20*Q20*L20</f>
        <v>33.486600000000003</v>
      </c>
      <c r="Q20">
        <v>1.05</v>
      </c>
      <c r="R20" t="s">
        <v>0</v>
      </c>
    </row>
    <row r="21" spans="1:19" ht="50.1" customHeight="1" x14ac:dyDescent="0.2">
      <c r="A21" s="3">
        <v>2</v>
      </c>
      <c r="B21" s="3" t="s">
        <v>68</v>
      </c>
      <c r="C21" s="3"/>
      <c r="D21" s="3" t="s">
        <v>70</v>
      </c>
      <c r="E21" s="4">
        <v>16.352</v>
      </c>
      <c r="F21" s="3" t="s">
        <v>63</v>
      </c>
      <c r="G21" s="3" t="s">
        <v>135</v>
      </c>
      <c r="H21" s="5">
        <v>305</v>
      </c>
      <c r="I21" s="5">
        <v>5236.7280000000001</v>
      </c>
      <c r="J21" s="3"/>
      <c r="K21" s="3" t="s">
        <v>70</v>
      </c>
      <c r="L21" s="4">
        <v>16.352</v>
      </c>
      <c r="M21" s="3" t="s">
        <v>63</v>
      </c>
      <c r="N21" s="20" t="s">
        <v>135</v>
      </c>
      <c r="O21" s="5">
        <v>305</v>
      </c>
      <c r="P21" s="5">
        <f t="shared" ref="P21:P24" si="0">O21*Q21*L21</f>
        <v>5236.7280000000001</v>
      </c>
      <c r="Q21">
        <v>1.05</v>
      </c>
      <c r="R21" t="s">
        <v>0</v>
      </c>
    </row>
    <row r="22" spans="1:19" ht="50.1" customHeight="1" x14ac:dyDescent="0.2">
      <c r="A22" s="3">
        <v>3</v>
      </c>
      <c r="B22" s="3" t="s">
        <v>68</v>
      </c>
      <c r="C22" s="3"/>
      <c r="D22" s="3" t="s">
        <v>71</v>
      </c>
      <c r="E22" s="4">
        <v>0.30399999999999999</v>
      </c>
      <c r="F22" s="3" t="s">
        <v>63</v>
      </c>
      <c r="G22" s="3" t="s">
        <v>136</v>
      </c>
      <c r="H22" s="5">
        <v>244</v>
      </c>
      <c r="I22" s="5">
        <v>77.884799999999998</v>
      </c>
      <c r="J22" s="3"/>
      <c r="K22" s="3" t="s">
        <v>71</v>
      </c>
      <c r="L22" s="4">
        <v>0.30399999999999999</v>
      </c>
      <c r="M22" s="3" t="s">
        <v>63</v>
      </c>
      <c r="N22" s="20" t="s">
        <v>136</v>
      </c>
      <c r="O22" s="5">
        <v>244</v>
      </c>
      <c r="P22" s="5">
        <f t="shared" si="0"/>
        <v>77.884799999999998</v>
      </c>
      <c r="Q22">
        <v>1.05</v>
      </c>
      <c r="R22" t="s">
        <v>0</v>
      </c>
    </row>
    <row r="23" spans="1:19" ht="50.1" customHeight="1" x14ac:dyDescent="0.2">
      <c r="A23" s="3">
        <v>4</v>
      </c>
      <c r="B23" s="3" t="s">
        <v>72</v>
      </c>
      <c r="C23" s="3"/>
      <c r="D23" s="3" t="s">
        <v>73</v>
      </c>
      <c r="E23" s="4">
        <v>0.09</v>
      </c>
      <c r="F23" s="3" t="s">
        <v>63</v>
      </c>
      <c r="G23" s="3" t="s">
        <v>118</v>
      </c>
      <c r="H23" s="5">
        <v>235</v>
      </c>
      <c r="I23" s="5">
        <v>23.476500000000001</v>
      </c>
      <c r="J23" s="3"/>
      <c r="K23" s="3" t="s">
        <v>73</v>
      </c>
      <c r="L23" s="4">
        <v>0.09</v>
      </c>
      <c r="M23" s="3" t="s">
        <v>63</v>
      </c>
      <c r="N23" s="20" t="s">
        <v>118</v>
      </c>
      <c r="O23" s="5">
        <v>235</v>
      </c>
      <c r="P23" s="5">
        <f t="shared" si="0"/>
        <v>23.476500000000001</v>
      </c>
      <c r="Q23">
        <v>1.1100000000000001</v>
      </c>
      <c r="R23" t="s">
        <v>0</v>
      </c>
    </row>
    <row r="24" spans="1:19" ht="50.1" customHeight="1" x14ac:dyDescent="0.2">
      <c r="A24" s="3">
        <v>5</v>
      </c>
      <c r="B24" s="3" t="s">
        <v>72</v>
      </c>
      <c r="C24" s="3"/>
      <c r="D24" s="3" t="s">
        <v>74</v>
      </c>
      <c r="E24" s="4">
        <v>0.41299999999999998</v>
      </c>
      <c r="F24" s="3" t="s">
        <v>63</v>
      </c>
      <c r="G24" s="3" t="s">
        <v>119</v>
      </c>
      <c r="H24" s="5">
        <v>241</v>
      </c>
      <c r="I24" s="5">
        <v>110.48163000000001</v>
      </c>
      <c r="J24" s="3"/>
      <c r="K24" s="3" t="s">
        <v>74</v>
      </c>
      <c r="L24" s="4">
        <v>0.41299999999999998</v>
      </c>
      <c r="M24" s="3" t="s">
        <v>63</v>
      </c>
      <c r="N24" s="20" t="s">
        <v>119</v>
      </c>
      <c r="O24" s="5">
        <v>241</v>
      </c>
      <c r="P24" s="5">
        <f t="shared" si="0"/>
        <v>110.48163000000001</v>
      </c>
      <c r="Q24">
        <v>1.1100000000000001</v>
      </c>
      <c r="R24" s="24">
        <f>SUM(P20:P24)</f>
        <v>5482.05753</v>
      </c>
    </row>
    <row r="25" spans="1:19" ht="50.1" customHeight="1" x14ac:dyDescent="0.2">
      <c r="A25" s="3" t="s">
        <v>0</v>
      </c>
      <c r="B25" s="3" t="s">
        <v>55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v>5482.05753</v>
      </c>
      <c r="J25" s="3" t="s">
        <v>0</v>
      </c>
      <c r="K25" s="3" t="s">
        <v>0</v>
      </c>
      <c r="L25" s="4" t="s">
        <v>0</v>
      </c>
      <c r="M25" s="3" t="s">
        <v>0</v>
      </c>
      <c r="N25" s="3" t="s">
        <v>0</v>
      </c>
      <c r="O25" s="5" t="s">
        <v>0</v>
      </c>
      <c r="P25" s="5">
        <f>SUM(P20:P24)</f>
        <v>5482.05753</v>
      </c>
      <c r="S25" s="16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4.25" customHeight="1" x14ac:dyDescent="0.2">
      <c r="A8" s="51" t="str">
        <f>т1!A8</f>
        <v>Год раскрытия информации: 2021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2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2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75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55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2">
      <c r="A5" t="s">
        <v>0</v>
      </c>
    </row>
    <row r="6" spans="1:16" x14ac:dyDescent="0.2">
      <c r="A6" s="49" t="s">
        <v>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2">
      <c r="A7" s="50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14.25" customHeight="1" x14ac:dyDescent="0.2">
      <c r="A8" s="51" t="str">
        <f>т1!A8</f>
        <v>Год раскрытия информации: 2021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45" customHeight="1" x14ac:dyDescent="0.2">
      <c r="A9" s="52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2">
      <c r="A10" s="52" t="s">
        <v>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2">
      <c r="A11" s="52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50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2">
      <c r="A13" s="52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2">
      <c r="A14" s="49" t="s">
        <v>76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2">
      <c r="A15" s="54" t="s">
        <v>12</v>
      </c>
      <c r="B15" s="54" t="s">
        <v>13</v>
      </c>
      <c r="C15" s="54" t="s">
        <v>14</v>
      </c>
      <c r="D15" s="54" t="s">
        <v>0</v>
      </c>
      <c r="E15" s="54" t="s">
        <v>0</v>
      </c>
      <c r="F15" s="54" t="s">
        <v>0</v>
      </c>
      <c r="G15" s="54" t="s">
        <v>0</v>
      </c>
      <c r="H15" s="54" t="s">
        <v>0</v>
      </c>
      <c r="I15" s="54" t="s">
        <v>0</v>
      </c>
      <c r="J15" s="54" t="s">
        <v>15</v>
      </c>
      <c r="K15" s="54" t="s">
        <v>0</v>
      </c>
      <c r="L15" s="54" t="s">
        <v>0</v>
      </c>
      <c r="M15" s="54" t="s">
        <v>0</v>
      </c>
      <c r="N15" s="54" t="s">
        <v>0</v>
      </c>
      <c r="O15" s="54" t="s">
        <v>0</v>
      </c>
      <c r="P15" s="54" t="s">
        <v>0</v>
      </c>
    </row>
    <row r="16" spans="1:16" ht="30" customHeight="1" x14ac:dyDescent="0.2">
      <c r="A16" s="54" t="s">
        <v>0</v>
      </c>
      <c r="B16" s="54" t="s">
        <v>0</v>
      </c>
      <c r="C16" s="5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D16" s="54" t="s">
        <v>0</v>
      </c>
      <c r="E16" s="54" t="s">
        <v>0</v>
      </c>
      <c r="F16" s="54" t="s">
        <v>0</v>
      </c>
      <c r="G16" s="54" t="s">
        <v>0</v>
      </c>
      <c r="H16" s="54" t="s">
        <v>0</v>
      </c>
      <c r="I16" s="54" t="s">
        <v>0</v>
      </c>
      <c r="J16" s="5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05.11.2019 № 390</v>
      </c>
      <c r="K16" s="54" t="s">
        <v>0</v>
      </c>
      <c r="L16" s="54" t="s">
        <v>0</v>
      </c>
      <c r="M16" s="54" t="s">
        <v>0</v>
      </c>
      <c r="N16" s="54" t="s">
        <v>0</v>
      </c>
      <c r="O16" s="54" t="s">
        <v>0</v>
      </c>
      <c r="P16" s="54" t="s">
        <v>0</v>
      </c>
    </row>
    <row r="17" spans="1:18" ht="30" customHeight="1" x14ac:dyDescent="0.2">
      <c r="A17" s="54" t="s">
        <v>0</v>
      </c>
      <c r="B17" s="54" t="s">
        <v>0</v>
      </c>
      <c r="C17" s="54" t="s">
        <v>16</v>
      </c>
      <c r="D17" s="54" t="s">
        <v>0</v>
      </c>
      <c r="E17" s="54" t="s">
        <v>0</v>
      </c>
      <c r="F17" s="54" t="s">
        <v>0</v>
      </c>
      <c r="G17" s="54" t="s">
        <v>17</v>
      </c>
      <c r="H17" s="54" t="s">
        <v>0</v>
      </c>
      <c r="I17" s="54" t="s">
        <v>0</v>
      </c>
      <c r="J17" s="54" t="s">
        <v>18</v>
      </c>
      <c r="K17" s="54" t="s">
        <v>0</v>
      </c>
      <c r="L17" s="54" t="s">
        <v>0</v>
      </c>
      <c r="M17" s="54" t="s">
        <v>0</v>
      </c>
      <c r="N17" s="54" t="s">
        <v>17</v>
      </c>
      <c r="O17" s="54" t="s">
        <v>0</v>
      </c>
      <c r="P17" s="54" t="s">
        <v>0</v>
      </c>
    </row>
    <row r="18" spans="1:18" ht="60" x14ac:dyDescent="0.2">
      <c r="A18" s="54" t="s">
        <v>0</v>
      </c>
      <c r="B18" s="5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55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H1" sqref="H1:W1048576"/>
    </sheetView>
  </sheetViews>
  <sheetFormatPr defaultRowHeight="14.25" x14ac:dyDescent="0.2"/>
  <cols>
    <col min="1" max="1" width="10" style="27" bestFit="1" customWidth="1"/>
    <col min="2" max="2" width="25" style="27" bestFit="1" customWidth="1"/>
    <col min="3" max="3" width="18.75" style="27" customWidth="1"/>
    <col min="4" max="4" width="4.25" style="27" customWidth="1"/>
    <col min="5" max="5" width="9.125" style="27" customWidth="1"/>
    <col min="6" max="6" width="29.375" style="27" customWidth="1"/>
    <col min="7" max="7" width="11.5" style="27" customWidth="1"/>
    <col min="8" max="23" width="9" style="27" hidden="1" customWidth="1"/>
    <col min="24" max="25" width="9.875" style="27" bestFit="1" customWidth="1"/>
    <col min="26" max="16384" width="9" style="27"/>
  </cols>
  <sheetData>
    <row r="1" spans="1:25" x14ac:dyDescent="0.2">
      <c r="A1" s="27" t="s">
        <v>77</v>
      </c>
    </row>
    <row r="2" spans="1:25" ht="45" x14ac:dyDescent="0.2">
      <c r="A2" s="13" t="s">
        <v>12</v>
      </c>
      <c r="B2" s="13" t="s">
        <v>78</v>
      </c>
      <c r="C2" s="58" t="s">
        <v>14</v>
      </c>
      <c r="D2" s="59"/>
      <c r="E2" s="60"/>
      <c r="F2" s="28" t="s">
        <v>15</v>
      </c>
      <c r="G2" s="29"/>
    </row>
    <row r="3" spans="1:25" ht="135" x14ac:dyDescent="0.25">
      <c r="A3" s="13">
        <v>1</v>
      </c>
      <c r="B3" s="13" t="s">
        <v>79</v>
      </c>
      <c r="C3" s="55">
        <f>т2!I51+т4!I25</f>
        <v>518253.73385000008</v>
      </c>
      <c r="D3" s="56"/>
      <c r="E3" s="57"/>
      <c r="F3" s="30"/>
      <c r="G3" s="23"/>
      <c r="Y3" s="31"/>
    </row>
    <row r="4" spans="1:25" ht="15.75" x14ac:dyDescent="0.2">
      <c r="A4" s="13">
        <v>2</v>
      </c>
      <c r="B4" s="13" t="s">
        <v>80</v>
      </c>
      <c r="C4" s="55">
        <f>C3*20%</f>
        <v>103650.74677000003</v>
      </c>
      <c r="D4" s="56"/>
      <c r="E4" s="57"/>
      <c r="F4" s="30"/>
      <c r="G4" s="23"/>
      <c r="H4" s="9">
        <v>2015</v>
      </c>
      <c r="I4" s="9">
        <v>2016</v>
      </c>
      <c r="J4" s="9">
        <v>2017</v>
      </c>
      <c r="K4" s="10">
        <v>2018</v>
      </c>
      <c r="L4" s="10">
        <v>2019</v>
      </c>
      <c r="M4" s="10">
        <v>2020</v>
      </c>
      <c r="N4" s="10">
        <v>2021</v>
      </c>
      <c r="O4" s="9">
        <v>2022</v>
      </c>
      <c r="P4" s="9">
        <v>2023</v>
      </c>
      <c r="Q4" s="10">
        <v>2024</v>
      </c>
      <c r="R4" s="10">
        <v>2025</v>
      </c>
      <c r="S4" s="10">
        <v>2026</v>
      </c>
      <c r="T4" s="10">
        <v>2027</v>
      </c>
      <c r="U4" s="9">
        <v>2028</v>
      </c>
      <c r="V4" s="9">
        <v>2029</v>
      </c>
      <c r="W4" s="10">
        <v>2030</v>
      </c>
    </row>
    <row r="5" spans="1:25" ht="135" x14ac:dyDescent="0.2">
      <c r="A5" s="13">
        <v>3</v>
      </c>
      <c r="B5" s="13" t="s">
        <v>81</v>
      </c>
      <c r="C5" s="55">
        <f>C4+C3</f>
        <v>621904.48062000005</v>
      </c>
      <c r="D5" s="56"/>
      <c r="E5" s="57"/>
      <c r="F5" s="32"/>
      <c r="G5" s="33"/>
      <c r="H5" s="11">
        <v>114.3</v>
      </c>
      <c r="I5" s="11">
        <v>106.3</v>
      </c>
      <c r="J5" s="11">
        <v>103.7</v>
      </c>
      <c r="K5" s="12">
        <v>105.3</v>
      </c>
      <c r="L5" s="12">
        <v>106.8</v>
      </c>
      <c r="M5" s="12">
        <v>106.2</v>
      </c>
      <c r="N5" s="12">
        <v>105.1</v>
      </c>
      <c r="O5" s="12">
        <v>104.8</v>
      </c>
      <c r="P5" s="12">
        <v>104.7</v>
      </c>
      <c r="Q5" s="12">
        <v>104.7</v>
      </c>
      <c r="R5" s="12">
        <v>104.7</v>
      </c>
      <c r="S5" s="26">
        <v>104.7</v>
      </c>
      <c r="T5" s="26">
        <v>104.7</v>
      </c>
      <c r="U5" s="26">
        <v>104.7</v>
      </c>
      <c r="V5" s="26">
        <v>104.7</v>
      </c>
      <c r="W5" s="26">
        <v>104.7</v>
      </c>
    </row>
    <row r="6" spans="1:25" ht="60" x14ac:dyDescent="0.2">
      <c r="A6" s="13">
        <v>4</v>
      </c>
      <c r="B6" s="13" t="s">
        <v>82</v>
      </c>
      <c r="C6" s="55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634021.08660302951</v>
      </c>
      <c r="D6" s="56"/>
      <c r="E6" s="57"/>
      <c r="F6" s="32"/>
      <c r="G6" s="33"/>
    </row>
    <row r="7" spans="1:25" ht="75" x14ac:dyDescent="0.2">
      <c r="A7" s="13">
        <v>5</v>
      </c>
      <c r="B7" s="13" t="s">
        <v>83</v>
      </c>
      <c r="C7" s="61">
        <v>506505.1051014</v>
      </c>
      <c r="D7" s="62"/>
      <c r="E7" s="63"/>
      <c r="F7" s="30"/>
      <c r="G7" s="23"/>
      <c r="H7" s="19">
        <f>C5/1000</f>
        <v>621.90448062000007</v>
      </c>
      <c r="I7" s="19">
        <f>C18</f>
        <v>634.02108660302952</v>
      </c>
      <c r="K7" s="27">
        <v>622.4266341</v>
      </c>
      <c r="X7" s="19"/>
    </row>
    <row r="8" spans="1:25" ht="45" x14ac:dyDescent="0.2">
      <c r="A8" s="13">
        <v>6</v>
      </c>
      <c r="B8" s="13" t="s">
        <v>84</v>
      </c>
      <c r="C8" s="55">
        <f>C5-C7</f>
        <v>115399.37551860005</v>
      </c>
      <c r="D8" s="56"/>
      <c r="E8" s="57"/>
      <c r="F8" s="30"/>
      <c r="G8" s="23"/>
    </row>
    <row r="9" spans="1:25" ht="90" x14ac:dyDescent="0.25">
      <c r="A9" s="13">
        <v>7</v>
      </c>
      <c r="B9" s="13" t="s">
        <v>85</v>
      </c>
      <c r="C9" s="55">
        <f>SUM(C10:E15)</f>
        <v>115921.52899560001</v>
      </c>
      <c r="D9" s="56"/>
      <c r="E9" s="57"/>
      <c r="F9" s="34"/>
      <c r="G9" s="35"/>
      <c r="X9" s="36"/>
    </row>
    <row r="10" spans="1:25" ht="15" x14ac:dyDescent="0.2">
      <c r="A10" s="13">
        <v>7.1</v>
      </c>
      <c r="B10" s="13" t="s">
        <v>86</v>
      </c>
      <c r="C10" s="55">
        <v>27199.4178856</v>
      </c>
      <c r="D10" s="56"/>
      <c r="E10" s="57"/>
      <c r="F10" s="30"/>
      <c r="G10" s="23"/>
    </row>
    <row r="11" spans="1:25" ht="15" x14ac:dyDescent="0.2">
      <c r="A11" s="13">
        <v>7.2</v>
      </c>
      <c r="B11" s="13" t="s">
        <v>87</v>
      </c>
      <c r="C11" s="55">
        <v>61053.482100000001</v>
      </c>
      <c r="D11" s="56"/>
      <c r="E11" s="57"/>
      <c r="F11" s="37"/>
      <c r="G11" s="38"/>
    </row>
    <row r="12" spans="1:25" ht="15" x14ac:dyDescent="0.2">
      <c r="A12" s="13">
        <v>7.3</v>
      </c>
      <c r="B12" s="13" t="s">
        <v>91</v>
      </c>
      <c r="C12" s="55">
        <f>H13*1000</f>
        <v>2916.7076000000002</v>
      </c>
      <c r="D12" s="56"/>
      <c r="E12" s="57"/>
      <c r="F12" s="37"/>
      <c r="G12" s="38"/>
    </row>
    <row r="13" spans="1:25" ht="15.75" x14ac:dyDescent="0.25">
      <c r="A13" s="13">
        <v>7.4</v>
      </c>
      <c r="B13" s="13" t="s">
        <v>92</v>
      </c>
      <c r="C13" s="55">
        <f>I13*1000</f>
        <v>24751.921410000003</v>
      </c>
      <c r="D13" s="56"/>
      <c r="E13" s="57"/>
      <c r="F13" s="30"/>
      <c r="G13" s="23"/>
      <c r="H13" s="39">
        <v>2.9167076000000001</v>
      </c>
      <c r="I13" s="40">
        <v>24.751921410000001</v>
      </c>
      <c r="J13" s="40">
        <v>0</v>
      </c>
      <c r="K13" s="40">
        <v>0</v>
      </c>
    </row>
    <row r="14" spans="1:25" ht="15" x14ac:dyDescent="0.2">
      <c r="A14" s="13">
        <v>7.5</v>
      </c>
      <c r="B14" s="13" t="s">
        <v>93</v>
      </c>
      <c r="C14" s="55">
        <f>J13*1000</f>
        <v>0</v>
      </c>
      <c r="D14" s="56"/>
      <c r="E14" s="57"/>
      <c r="F14" s="30"/>
      <c r="G14" s="23"/>
    </row>
    <row r="15" spans="1:25" ht="15" x14ac:dyDescent="0.2">
      <c r="A15" s="13">
        <v>7.6</v>
      </c>
      <c r="B15" s="13" t="s">
        <v>142</v>
      </c>
      <c r="C15" s="55">
        <f>K13*1000</f>
        <v>0</v>
      </c>
      <c r="D15" s="56"/>
      <c r="E15" s="57"/>
      <c r="F15" s="30"/>
      <c r="G15" s="23"/>
    </row>
    <row r="16" spans="1:25" ht="15" x14ac:dyDescent="0.2">
      <c r="A16" s="13">
        <v>7.7</v>
      </c>
      <c r="B16" s="13" t="s">
        <v>143</v>
      </c>
      <c r="C16" s="55">
        <v>0</v>
      </c>
      <c r="D16" s="56"/>
      <c r="E16" s="57"/>
      <c r="F16" s="30"/>
      <c r="G16" s="23"/>
    </row>
    <row r="17" spans="1:26" ht="15" x14ac:dyDescent="0.2">
      <c r="A17" s="13">
        <v>7.8</v>
      </c>
      <c r="B17" s="13" t="s">
        <v>144</v>
      </c>
      <c r="C17" s="55">
        <v>0</v>
      </c>
      <c r="D17" s="56"/>
      <c r="E17" s="57"/>
      <c r="F17" s="30"/>
      <c r="G17" s="23"/>
    </row>
    <row r="18" spans="1:26" ht="75" x14ac:dyDescent="0.2">
      <c r="A18" s="13">
        <v>8</v>
      </c>
      <c r="B18" s="13" t="s">
        <v>88</v>
      </c>
      <c r="C18" s="55">
        <f>C6/1000</f>
        <v>634.02108660302952</v>
      </c>
      <c r="D18" s="56"/>
      <c r="E18" s="57"/>
      <c r="F18" s="30"/>
      <c r="G18" s="23"/>
    </row>
    <row r="19" spans="1:26" ht="105" x14ac:dyDescent="0.2">
      <c r="A19" s="13">
        <v>9</v>
      </c>
      <c r="B19" s="13" t="s">
        <v>89</v>
      </c>
      <c r="C19" s="55">
        <v>0</v>
      </c>
      <c r="D19" s="56"/>
      <c r="E19" s="57"/>
      <c r="F19" s="41"/>
      <c r="G19" s="42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43"/>
    </row>
    <row r="20" spans="1:26" ht="30" x14ac:dyDescent="0.2">
      <c r="A20" s="13">
        <v>10</v>
      </c>
      <c r="B20" s="13" t="s">
        <v>90</v>
      </c>
      <c r="C20" s="55">
        <f>(C19+C18)*1000</f>
        <v>634021.08660302951</v>
      </c>
      <c r="D20" s="56"/>
      <c r="E20" s="57"/>
      <c r="F20" s="30"/>
      <c r="G20" s="23"/>
      <c r="X20" s="19"/>
      <c r="Y20" s="44"/>
      <c r="Z20" s="45"/>
    </row>
    <row r="21" spans="1:26" x14ac:dyDescent="0.2">
      <c r="X21" s="19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2019-10-10T09:23:47Z</cp:lastPrinted>
  <dcterms:created xsi:type="dcterms:W3CDTF">2019-03-21T07:45:23Z</dcterms:created>
  <dcterms:modified xsi:type="dcterms:W3CDTF">2021-03-30T07:22:11Z</dcterms:modified>
</cp:coreProperties>
</file>