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26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A8" i="6" l="1"/>
  <c r="A8" i="5"/>
  <c r="A8" i="4"/>
  <c r="A8" i="3"/>
  <c r="A8" i="2"/>
  <c r="A11" i="1"/>
  <c r="I20" i="4"/>
  <c r="I22" i="4"/>
  <c r="I23" i="4"/>
  <c r="E22" i="4"/>
  <c r="E21" i="4"/>
  <c r="I21" i="4" s="1"/>
  <c r="C15" i="8"/>
  <c r="C14" i="8"/>
  <c r="C13" i="8"/>
  <c r="C9" i="8" s="1"/>
  <c r="C12" i="8"/>
  <c r="I24" i="4" l="1"/>
  <c r="C3" i="8" l="1"/>
  <c r="C4" i="8" s="1"/>
  <c r="C5" i="8" s="1"/>
  <c r="H7" i="8" l="1"/>
  <c r="C6" i="8"/>
  <c r="C18" i="8" s="1"/>
  <c r="C8" i="8"/>
  <c r="A9" i="6"/>
  <c r="A9" i="5"/>
  <c r="A9" i="4"/>
  <c r="A9" i="3"/>
  <c r="A9" i="2"/>
  <c r="C20" i="8" l="1"/>
  <c r="I7" i="8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<sst xmlns="http://schemas.openxmlformats.org/spreadsheetml/2006/main" count="850" uniqueCount="71">
  <si>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</si>
  <si>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</si>
  <si>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</si>
  <si>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</si>
  <si>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</si>
  <si>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</si>
  <si>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</si>
  <si>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H_16-0263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</si>
  <si>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</si>
  <si>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</si>
  <si>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</si>
  <si>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</si>
  <si>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</si>
  <si>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</si>
  <si>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</si>
  <si>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</si>
  <si>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</si>
  <si>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</si>
  <si>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</si>
  <si>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</si>
  <si>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</si>
  <si>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</si>
  <si>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</si>
  <si>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</si>
  <si>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</si>
  <si>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</si>
  <si>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</si>
  <si>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</si>
  <si>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</si>
  <si>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</si>
  <si>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</si>
  <si>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</si>
  <si>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</si>
  <si>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</si>
  <si>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</si>
  <si>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</si>
  <si>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</si>
  <si>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</si>
  <si>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</si>
  <si>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</si>
  <si>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</si>
  <si>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</si>
  <si>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</si>
  <si>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</si>
  <si>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</si>
  <si>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</si>
  <si>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</si>
  <si>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</si>
  <si>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</si>
  <si>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</si>
  <si>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</si>
  <si>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</si>
  <si>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</si>
  <si>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</si>
  <si>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</si>
  <si>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проводаСИП ВЛ 0,4-35кВ </t>
  </si>
  <si>
    <t>Л3-02-1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</si>
  <si>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t>
  </si>
  <si>
    <t xml:space="preserve">Затраты на проектно-изыскательские работы по ВЛ </t>
  </si>
  <si>
    <t>Протяженность до 6 км</t>
  </si>
  <si>
    <t xml:space="preserve">1 ед. </t>
  </si>
  <si>
    <t>П3-04</t>
  </si>
  <si>
    <t>Наименование инвестиционного проекта: Реконструкция  ВЛ 15 кВ № 15-82 (инв.№ 5114524) в Полесском районе с заменой деревянных опор на железобетонные протяженностью 26,569 км</t>
  </si>
  <si>
    <t>кол-во фазных проводов - 3 шт.</t>
  </si>
  <si>
    <t>СИП-3, 95мм2 / -мм2</t>
  </si>
  <si>
    <t>Л7-05-3</t>
  </si>
  <si>
    <t>СИП-3, 70мм2 / -мм2</t>
  </si>
  <si>
    <t>Л7-04-3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</si>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</sst>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0"/>
      <name val="Arial Cyr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2" fillId="0" borderId="0" xfId="2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8" xfId="0" applyNumberFormat="1" applyFont="1" applyFill="1" applyBorder="1"/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8" fillId="0" borderId="0" xfId="0" applyNumberFormat="1" applyFont="1"/>
    <xf numFmtId="0" fontId="18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0">
          <cell r="A10" t="str">
            <v>Идентификатор инвестиционного проекта: L_16-0257</v>
          </cell>
        </row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70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2.5" customHeight="1" x14ac:dyDescent="0.2">
      <c r="A9" s="48" t="s">
        <v>62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">
        <v>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10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57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">
        <v>57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9" t="str">
        <f>т1!A9</f>
        <v>Наименование инвестиционного проекта: Реконструкция  ВЛ 15 кВ № 15-82 (инв.№ 5114524) в Полесском районе с заменой деревянных опор на железобетонные протяженностью 26,569 км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2.5" customHeight="1" x14ac:dyDescent="0.2">
      <c r="A9" s="49" t="str">
        <f>т1!A9</f>
        <v>Наименование инвестиционного проекта: Реконструкция  ВЛ 15 кВ № 15-82 (инв.№ 5114524) в Полесском районе с заменой деревянных опор на железобетонные протяженностью 26,569 км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9" t="str">
        <f>т1!A9</f>
        <v>Наименование инвестиционного проекта: Реконструкция  ВЛ 15 кВ № 15-82 (инв.№ 5114524) в Полесском районе с заменой деревянных опор на железобетонные протяженностью 26,569 км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9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9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2</v>
      </c>
      <c r="B20" s="3" t="s">
        <v>34</v>
      </c>
      <c r="C20" s="3">
        <v>15</v>
      </c>
      <c r="D20" s="3" t="s">
        <v>32</v>
      </c>
      <c r="E20" s="4">
        <v>26.568999999999999</v>
      </c>
      <c r="F20" s="3" t="s">
        <v>33</v>
      </c>
      <c r="G20" s="16" t="s">
        <v>56</v>
      </c>
      <c r="H20" s="5">
        <v>699</v>
      </c>
      <c r="I20" s="5">
        <f t="shared" ref="I20:I23" si="0">H20*E20*Q20</f>
        <v>19500.31755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9" s="19" customFormat="1" ht="50.1" customHeight="1" x14ac:dyDescent="0.2">
      <c r="A21" s="13">
        <v>3</v>
      </c>
      <c r="B21" s="13" t="s">
        <v>55</v>
      </c>
      <c r="C21" s="13">
        <v>15</v>
      </c>
      <c r="D21" s="13" t="s">
        <v>64</v>
      </c>
      <c r="E21" s="14">
        <f>(6.508+8.531)*3</f>
        <v>45.117000000000004</v>
      </c>
      <c r="F21" s="13" t="s">
        <v>33</v>
      </c>
      <c r="G21" s="13" t="s">
        <v>65</v>
      </c>
      <c r="H21" s="15">
        <v>431</v>
      </c>
      <c r="I21" s="5">
        <f t="shared" si="0"/>
        <v>20417.698350000006</v>
      </c>
      <c r="J21" s="13"/>
      <c r="K21" s="13"/>
      <c r="L21" s="14"/>
      <c r="M21" s="13"/>
      <c r="N21" s="13"/>
      <c r="O21" s="15"/>
      <c r="P21" s="5"/>
      <c r="Q21" s="19">
        <v>1.05</v>
      </c>
      <c r="R21" s="19" t="s">
        <v>0</v>
      </c>
    </row>
    <row r="22" spans="1:19" s="6" customFormat="1" ht="50.1" customHeight="1" x14ac:dyDescent="0.2">
      <c r="A22" s="3">
        <v>4</v>
      </c>
      <c r="B22" s="13" t="s">
        <v>55</v>
      </c>
      <c r="C22" s="13">
        <v>15</v>
      </c>
      <c r="D22" s="13" t="s">
        <v>66</v>
      </c>
      <c r="E22" s="4">
        <f>(0.397+0.188+9.213+1.713+0.019)*3</f>
        <v>34.589999999999996</v>
      </c>
      <c r="F22" s="13" t="s">
        <v>33</v>
      </c>
      <c r="G22" s="13" t="s">
        <v>67</v>
      </c>
      <c r="H22" s="15">
        <v>413</v>
      </c>
      <c r="I22" s="5">
        <f t="shared" si="0"/>
        <v>14999.9535</v>
      </c>
      <c r="J22" s="13"/>
      <c r="K22" s="13"/>
      <c r="L22" s="4"/>
      <c r="M22" s="13"/>
      <c r="N22" s="13"/>
      <c r="O22" s="15"/>
      <c r="P22" s="15"/>
      <c r="Q22" s="6">
        <v>1.05</v>
      </c>
      <c r="R22" s="6" t="s">
        <v>63</v>
      </c>
    </row>
    <row r="23" spans="1:19" s="17" customFormat="1" ht="50.1" customHeight="1" x14ac:dyDescent="0.2">
      <c r="A23" s="13">
        <v>5</v>
      </c>
      <c r="B23" s="13" t="s">
        <v>58</v>
      </c>
      <c r="C23" s="13">
        <v>15</v>
      </c>
      <c r="D23" s="13" t="s">
        <v>59</v>
      </c>
      <c r="E23" s="14">
        <v>1</v>
      </c>
      <c r="F23" s="13" t="s">
        <v>60</v>
      </c>
      <c r="G23" s="13" t="s">
        <v>61</v>
      </c>
      <c r="H23" s="15">
        <v>2319</v>
      </c>
      <c r="I23" s="5">
        <f t="shared" si="0"/>
        <v>2319</v>
      </c>
      <c r="J23" s="13"/>
      <c r="K23" s="13"/>
      <c r="L23" s="14"/>
      <c r="M23" s="13"/>
      <c r="N23" s="13"/>
      <c r="O23" s="15"/>
      <c r="P23" s="15"/>
      <c r="Q23" s="17">
        <v>1</v>
      </c>
      <c r="R23" s="17" t="s">
        <v>0</v>
      </c>
      <c r="S23" s="20"/>
    </row>
    <row r="24" spans="1:19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57236.969400000002</v>
      </c>
      <c r="J24" s="3"/>
      <c r="K24" s="3"/>
      <c r="L24" s="4"/>
      <c r="M24" s="3"/>
      <c r="N24" s="3"/>
      <c r="O24" s="5"/>
      <c r="P24" s="5"/>
      <c r="S24" s="20"/>
    </row>
    <row r="25" spans="1:19" ht="15.75" x14ac:dyDescent="0.2">
      <c r="S25" s="20"/>
    </row>
    <row r="26" spans="1:19" ht="15.75" x14ac:dyDescent="0.2">
      <c r="S26" s="20"/>
    </row>
    <row r="27" spans="1:19" ht="15.75" x14ac:dyDescent="0.2">
      <c r="S27" s="20"/>
    </row>
    <row r="28" spans="1:19" ht="15.75" x14ac:dyDescent="0.2">
      <c r="S28" s="20"/>
    </row>
    <row r="29" spans="1:19" ht="15.75" x14ac:dyDescent="0.2">
      <c r="S29" s="20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2.5" customHeight="1" x14ac:dyDescent="0.2">
      <c r="A9" s="49" t="str">
        <f>т1!A9</f>
        <v>Наименование инвестиционного проекта: Реконструкция  ВЛ 15 кВ № 15-82 (инв.№ 5114524) в Полесском районе с заменой деревянных опор на железобетонные протяженностью 26,569 км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1.75" customHeight="1" x14ac:dyDescent="0.2">
      <c r="A9" s="49" t="str">
        <f>т1!A9</f>
        <v>Наименование инвестиционного проекта: Реконструкция  ВЛ 15 кВ № 15-82 (инв.№ 5114524) в Полесском районе с заменой деревянных опор на железобетонные протяженностью 26,569 км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36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1087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37</v>
      </c>
    </row>
    <row r="2" spans="1:25" ht="45" x14ac:dyDescent="0.2">
      <c r="A2" s="12" t="s">
        <v>11</v>
      </c>
      <c r="B2" s="12" t="s">
        <v>38</v>
      </c>
      <c r="C2" s="54" t="s">
        <v>13</v>
      </c>
      <c r="D2" s="55"/>
      <c r="E2" s="56"/>
      <c r="F2" s="22" t="s">
        <v>14</v>
      </c>
      <c r="G2" s="23"/>
    </row>
    <row r="3" spans="1:25" ht="135" x14ac:dyDescent="0.25">
      <c r="A3" s="12">
        <v>1</v>
      </c>
      <c r="B3" s="12" t="s">
        <v>39</v>
      </c>
      <c r="C3" s="51">
        <f>т4!I24</f>
        <v>57236.969400000002</v>
      </c>
      <c r="D3" s="52"/>
      <c r="E3" s="53"/>
      <c r="F3" s="24"/>
      <c r="G3" s="25"/>
      <c r="Y3" s="26"/>
    </row>
    <row r="4" spans="1:25" ht="15.75" x14ac:dyDescent="0.2">
      <c r="A4" s="12">
        <v>2</v>
      </c>
      <c r="B4" s="12" t="s">
        <v>40</v>
      </c>
      <c r="C4" s="51">
        <f>C3*20%</f>
        <v>11447.393880000001</v>
      </c>
      <c r="D4" s="52"/>
      <c r="E4" s="53"/>
      <c r="F4" s="24"/>
      <c r="G4" s="25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41</v>
      </c>
      <c r="C5" s="51">
        <f>C4+C3</f>
        <v>68684.363280000005</v>
      </c>
      <c r="D5" s="52"/>
      <c r="E5" s="53"/>
      <c r="F5" s="27"/>
      <c r="G5" s="28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12">
        <v>4</v>
      </c>
      <c r="B6" s="12" t="s">
        <v>42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85616.874928106117</v>
      </c>
      <c r="D6" s="52"/>
      <c r="E6" s="53"/>
      <c r="F6" s="27"/>
      <c r="G6" s="28"/>
    </row>
    <row r="7" spans="1:25" ht="75" x14ac:dyDescent="0.2">
      <c r="A7" s="12">
        <v>5</v>
      </c>
      <c r="B7" s="12" t="s">
        <v>43</v>
      </c>
      <c r="C7" s="57">
        <v>0</v>
      </c>
      <c r="D7" s="58"/>
      <c r="E7" s="59"/>
      <c r="F7" s="24"/>
      <c r="G7" s="25"/>
      <c r="H7" s="29">
        <f>C5/1000</f>
        <v>68.684363279999999</v>
      </c>
      <c r="I7" s="29">
        <f>C18</f>
        <v>85.616874928106114</v>
      </c>
      <c r="X7" s="29"/>
    </row>
    <row r="8" spans="1:25" ht="45" x14ac:dyDescent="0.2">
      <c r="A8" s="12">
        <v>6</v>
      </c>
      <c r="B8" s="12" t="s">
        <v>44</v>
      </c>
      <c r="C8" s="51">
        <f>C5-C7</f>
        <v>68684.363280000005</v>
      </c>
      <c r="D8" s="52"/>
      <c r="E8" s="53"/>
      <c r="F8" s="24"/>
      <c r="G8" s="25"/>
    </row>
    <row r="9" spans="1:25" ht="90" x14ac:dyDescent="0.25">
      <c r="A9" s="12">
        <v>7</v>
      </c>
      <c r="B9" s="12" t="s">
        <v>45</v>
      </c>
      <c r="C9" s="51">
        <f>SUM(C10:E15)</f>
        <v>42906.631890000004</v>
      </c>
      <c r="D9" s="52"/>
      <c r="E9" s="53"/>
      <c r="F9" s="30"/>
      <c r="G9" s="31"/>
      <c r="X9" s="32"/>
    </row>
    <row r="10" spans="1:25" ht="15" x14ac:dyDescent="0.2">
      <c r="A10" s="12">
        <v>7.1</v>
      </c>
      <c r="B10" s="12" t="s">
        <v>46</v>
      </c>
      <c r="C10" s="51">
        <v>0</v>
      </c>
      <c r="D10" s="52"/>
      <c r="E10" s="53"/>
      <c r="F10" s="24"/>
      <c r="G10" s="25"/>
    </row>
    <row r="11" spans="1:25" ht="15" x14ac:dyDescent="0.2">
      <c r="A11" s="12">
        <v>7.2</v>
      </c>
      <c r="B11" s="12" t="s">
        <v>47</v>
      </c>
      <c r="C11" s="51">
        <v>2050</v>
      </c>
      <c r="D11" s="52"/>
      <c r="E11" s="53"/>
      <c r="F11" s="33"/>
      <c r="G11" s="34"/>
    </row>
    <row r="12" spans="1:25" ht="15" x14ac:dyDescent="0.2">
      <c r="A12" s="12">
        <v>7.3</v>
      </c>
      <c r="B12" s="12" t="s">
        <v>48</v>
      </c>
      <c r="C12" s="51">
        <f>H13*1000</f>
        <v>0</v>
      </c>
      <c r="D12" s="52"/>
      <c r="E12" s="53"/>
      <c r="F12" s="33"/>
      <c r="G12" s="34"/>
    </row>
    <row r="13" spans="1:25" ht="15.75" x14ac:dyDescent="0.25">
      <c r="A13" s="12">
        <v>7.4</v>
      </c>
      <c r="B13" s="12" t="s">
        <v>49</v>
      </c>
      <c r="C13" s="51">
        <f>I13*1000</f>
        <v>20856.631890000001</v>
      </c>
      <c r="D13" s="52"/>
      <c r="E13" s="53"/>
      <c r="F13" s="24"/>
      <c r="G13" s="25"/>
      <c r="H13" s="35">
        <v>0</v>
      </c>
      <c r="I13" s="36">
        <v>20.856631889999999</v>
      </c>
      <c r="J13" s="36">
        <v>20</v>
      </c>
      <c r="K13" s="36">
        <v>0</v>
      </c>
    </row>
    <row r="14" spans="1:25" ht="15" x14ac:dyDescent="0.2">
      <c r="A14" s="12">
        <v>7.5</v>
      </c>
      <c r="B14" s="12" t="s">
        <v>50</v>
      </c>
      <c r="C14" s="51">
        <f>J13*1000</f>
        <v>20000</v>
      </c>
      <c r="D14" s="52"/>
      <c r="E14" s="53"/>
      <c r="F14" s="24"/>
      <c r="G14" s="25"/>
    </row>
    <row r="15" spans="1:25" ht="15" x14ac:dyDescent="0.2">
      <c r="A15" s="12">
        <v>7.6</v>
      </c>
      <c r="B15" s="12" t="s">
        <v>54</v>
      </c>
      <c r="C15" s="51">
        <f>K13*1000</f>
        <v>0</v>
      </c>
      <c r="D15" s="52"/>
      <c r="E15" s="53"/>
      <c r="F15" s="24"/>
      <c r="G15" s="25"/>
    </row>
    <row r="16" spans="1:25" ht="15" x14ac:dyDescent="0.2">
      <c r="A16" s="12">
        <v>7.7</v>
      </c>
      <c r="B16" s="12" t="s">
        <v>68</v>
      </c>
      <c r="C16" s="51">
        <v>0</v>
      </c>
      <c r="D16" s="52"/>
      <c r="E16" s="53"/>
      <c r="F16" s="24"/>
      <c r="G16" s="25"/>
    </row>
    <row r="17" spans="1:26" ht="15" x14ac:dyDescent="0.2">
      <c r="A17" s="12">
        <v>7.8</v>
      </c>
      <c r="B17" s="12" t="s">
        <v>69</v>
      </c>
      <c r="C17" s="51">
        <v>0</v>
      </c>
      <c r="D17" s="52"/>
      <c r="E17" s="53"/>
      <c r="F17" s="24"/>
      <c r="G17" s="25"/>
    </row>
    <row r="18" spans="1:26" ht="75" x14ac:dyDescent="0.2">
      <c r="A18" s="12">
        <v>8</v>
      </c>
      <c r="B18" s="12" t="s">
        <v>51</v>
      </c>
      <c r="C18" s="51">
        <f>C6/1000</f>
        <v>85.616874928106114</v>
      </c>
      <c r="D18" s="52"/>
      <c r="E18" s="53"/>
      <c r="F18" s="24"/>
      <c r="G18" s="25"/>
    </row>
    <row r="19" spans="1:26" ht="105" x14ac:dyDescent="0.2">
      <c r="A19" s="12">
        <v>9</v>
      </c>
      <c r="B19" s="12" t="s">
        <v>52</v>
      </c>
      <c r="C19" s="51">
        <v>0</v>
      </c>
      <c r="D19" s="52"/>
      <c r="E19" s="53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12">
        <v>10</v>
      </c>
      <c r="B20" s="12" t="s">
        <v>53</v>
      </c>
      <c r="C20" s="51">
        <f>(C19+C18)*1000</f>
        <v>85616.874928106117</v>
      </c>
      <c r="D20" s="52"/>
      <c r="E20" s="53"/>
      <c r="F20" s="24"/>
      <c r="G20" s="25"/>
      <c r="X20" s="29"/>
      <c r="Y20" s="40"/>
      <c r="Z20" s="41"/>
    </row>
    <row r="21" spans="1:26" x14ac:dyDescent="0.2">
      <c r="X21" s="29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2019-03-20T08:55:53Z</dcterms:created>
  <dcterms:modified xsi:type="dcterms:W3CDTF">2021-03-23T12:45:27Z</dcterms:modified>
</cp:coreProperties>
</file>