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2737\"/>
    </mc:Choice>
  </mc:AlternateContent>
  <bookViews>
    <workbookView xWindow="0" yWindow="0" windowWidth="28800" windowHeight="11235" tabRatio="579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7" i="8" l="1"/>
  <c r="C16" i="6" l="1"/>
  <c r="C16" i="5"/>
  <c r="C16" i="4"/>
  <c r="C16" i="3"/>
  <c r="C16" i="2"/>
  <c r="J16" i="1"/>
  <c r="A8" i="6" l="1"/>
  <c r="A8" i="5"/>
  <c r="A8" i="4"/>
  <c r="A8" i="3"/>
  <c r="A8" i="2"/>
  <c r="A11" i="1"/>
  <c r="E39" i="5"/>
  <c r="I23" i="5"/>
  <c r="I24" i="5"/>
  <c r="I28" i="5"/>
  <c r="I32" i="5"/>
  <c r="I36" i="5"/>
  <c r="I38" i="5"/>
  <c r="E37" i="5"/>
  <c r="I37" i="5" s="1"/>
  <c r="E36" i="5"/>
  <c r="E35" i="5"/>
  <c r="I35" i="5" s="1"/>
  <c r="E34" i="5"/>
  <c r="I34" i="5" s="1"/>
  <c r="E33" i="5"/>
  <c r="I33" i="5" s="1"/>
  <c r="E32" i="5"/>
  <c r="E31" i="5"/>
  <c r="I31" i="5" s="1"/>
  <c r="E30" i="5"/>
  <c r="I30" i="5" s="1"/>
  <c r="E29" i="5"/>
  <c r="I29" i="5" s="1"/>
  <c r="E28" i="5"/>
  <c r="E27" i="5"/>
  <c r="I27" i="5" s="1"/>
  <c r="E26" i="5"/>
  <c r="I26" i="5" s="1"/>
  <c r="E25" i="5"/>
  <c r="I25" i="5" s="1"/>
  <c r="E23" i="5"/>
  <c r="E22" i="5"/>
  <c r="I22" i="5" s="1"/>
  <c r="E21" i="5"/>
  <c r="I21" i="5" s="1"/>
  <c r="I21" i="4"/>
  <c r="I22" i="4"/>
  <c r="I23" i="4"/>
  <c r="I24" i="4"/>
  <c r="I25" i="4"/>
  <c r="I20" i="4"/>
  <c r="E25" i="4"/>
  <c r="E24" i="4"/>
  <c r="E23" i="4"/>
  <c r="E22" i="4"/>
  <c r="E21" i="4"/>
  <c r="I26" i="4" s="1"/>
  <c r="I21" i="3"/>
  <c r="I22" i="3"/>
  <c r="I23" i="3"/>
  <c r="I24" i="3"/>
  <c r="I25" i="3"/>
  <c r="I26" i="3"/>
  <c r="I27" i="3"/>
  <c r="I20" i="3"/>
  <c r="E26" i="3"/>
  <c r="E25" i="3"/>
  <c r="E20" i="3"/>
  <c r="C15" i="8"/>
  <c r="C14" i="8"/>
  <c r="C13" i="8"/>
  <c r="C12" i="8"/>
  <c r="C9" i="8" l="1"/>
  <c r="E20" i="5"/>
  <c r="I20" i="5" s="1"/>
  <c r="I28" i="3"/>
  <c r="I39" i="5" l="1"/>
  <c r="I40" i="5"/>
  <c r="C3" i="8" s="1"/>
  <c r="C4" i="8" s="1"/>
  <c r="C5" i="8" s="1"/>
  <c r="A10" i="6"/>
  <c r="A9" i="6"/>
  <c r="A10" i="5"/>
  <c r="A9" i="5"/>
  <c r="A10" i="4"/>
  <c r="A9" i="4"/>
  <c r="A10" i="3"/>
  <c r="A9" i="3"/>
  <c r="A10" i="2"/>
  <c r="A11" i="2"/>
  <c r="A9" i="2"/>
  <c r="C6" i="8" l="1"/>
  <c r="C18" i="8" s="1"/>
  <c r="H7" i="8"/>
  <c r="C8" i="8"/>
  <c r="C20" i="8" l="1"/>
  <c r="I7" i="8"/>
  <c r="R27" i="3" l="1"/>
  <c r="J16" i="6"/>
  <c r="J16" i="5"/>
  <c r="J16" i="4"/>
  <c r="J16" i="3"/>
  <c r="J16" i="2"/>
  <c r="A11" i="6" l="1"/>
  <c r="A11" i="5"/>
  <c r="A11" i="4"/>
  <c r="A11" i="3"/>
</calcChain>
</file>

<file path=xl/sharedStrings.xml><?xml version="1.0" encoding="utf-8"?>
<sst xmlns="http://schemas.openxmlformats.org/spreadsheetml/2006/main" count="971" uniqueCount="144">
  <si>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</si>
  <si>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</si>
  <si>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</si>
  <si>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</si>
  <si>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</si>
  <si>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</si>
  <si>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</si>
  <si>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H_2737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</si>
  <si>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</si>
  <si>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</si>
  <si>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</si>
  <si>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</si>
  <si>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</si>
  <si>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</si>
  <si>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</si>
  <si>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</si>
  <si>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</si>
  <si>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</si>
  <si>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</si>
  <si>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</si>
  <si>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</si>
  <si>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</si>
  <si>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</si>
  <si>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</si>
  <si>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</si>
  <si>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</si>
  <si>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</si>
  <si>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</si>
  <si>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</si>
  <si>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</si>
  <si>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ячейки трансформатора 6-35 кВ </t>
  </si>
  <si>
    <t>1 ячейка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</si>
  <si>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</si>
  <si>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</si>
  <si>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П6-10</t>
  </si>
  <si>
    <t xml:space="preserve">Таблица 3. Строительство КТП, РП 10(6) кВ </t>
  </si>
  <si>
    <t xml:space="preserve">УНЦ КТП  блочного типа (бетонные, сэндвич-панели) 6-20 кВ </t>
  </si>
  <si>
    <t>1 ед.</t>
  </si>
  <si>
    <t>1 т-р 400 кВА</t>
  </si>
  <si>
    <t xml:space="preserve">Таблица 4. Строительство (реконструкция) ВЛ 6-750 кВ </t>
  </si>
  <si>
    <t xml:space="preserve">УНЦ на демонтаж ВЛ 0,4-750 кВ </t>
  </si>
  <si>
    <t>одна цепь</t>
  </si>
  <si>
    <t xml:space="preserve">1 км </t>
  </si>
  <si>
    <t xml:space="preserve">Таблица 5. Строительство (реконструкция) КЛ 6-500 кВ </t>
  </si>
  <si>
    <t xml:space="preserve">УНЦ на устройство траншеи КЛ и восстановление благоустройства по трассе </t>
  </si>
  <si>
    <t>1 км по трассе</t>
  </si>
  <si>
    <t>одна цепь КЛ благоустройство по трассе с учетом восстановления газонов</t>
  </si>
  <si>
    <t xml:space="preserve">УНЦ КЛ 0,4 кВ </t>
  </si>
  <si>
    <t>120 мм2, алюминий, 4 жилы</t>
  </si>
  <si>
    <t xml:space="preserve">Затраты на проектно-изыскательские работы по КЛ 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</si>
  <si>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</si>
  <si>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</si>
  <si>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</si>
  <si>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</si>
  <si>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</si>
  <si>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</si>
  <si>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</si>
  <si>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</si>
  <si>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</si>
  <si>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</si>
  <si>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</si>
  <si>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</si>
  <si>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</si>
  <si>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</si>
  <si>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</si>
  <si>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</si>
  <si>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</si>
  <si>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</si>
  <si>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</si>
  <si>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</si>
  <si>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51 до 150,9</t>
  </si>
  <si>
    <t>Т5-10-4</t>
  </si>
  <si>
    <t>Т5-11-4</t>
  </si>
  <si>
    <t>Т5-12-1</t>
  </si>
  <si>
    <t>Т5-14-1</t>
  </si>
  <si>
    <t>М2-01-1</t>
  </si>
  <si>
    <t>К3-07-1</t>
  </si>
  <si>
    <t>Б2-01-3</t>
  </si>
  <si>
    <t>Э3-07-1</t>
  </si>
  <si>
    <t>сухой Т 10/0,4, 100 кВА</t>
  </si>
  <si>
    <t>сухой Т 10/0,4, 160 кВА</t>
  </si>
  <si>
    <t xml:space="preserve">УНЦ выполнения специального перехода кабельной линии методом ГНБ </t>
  </si>
  <si>
    <t>Диаметр труб 90-140 мм</t>
  </si>
  <si>
    <t>Н1-04</t>
  </si>
  <si>
    <t>25 мм2, алюминий, 4 жилы</t>
  </si>
  <si>
    <t>К3-02-1</t>
  </si>
  <si>
    <t>35 мм2, алюминий, 4 жилы</t>
  </si>
  <si>
    <t>К3-03-1</t>
  </si>
  <si>
    <t>50 мм2, алюминий, 4 жилы</t>
  </si>
  <si>
    <t>К3-04-1</t>
  </si>
  <si>
    <t>75 мм2, алюминий, 4 жилы</t>
  </si>
  <si>
    <t>К3-05-1</t>
  </si>
  <si>
    <t>95 мм2, алюминий, 4 жилы</t>
  </si>
  <si>
    <t>К3-06-1</t>
  </si>
  <si>
    <t>150 мм2, алюминий, 4 жилы</t>
  </si>
  <si>
    <t>К3-08-1</t>
  </si>
  <si>
    <t>185 мм2, алюминий, 4 жилы</t>
  </si>
  <si>
    <t>К3-09-1</t>
  </si>
  <si>
    <t>240 мм2, алюминий, 4 жилы</t>
  </si>
  <si>
    <t>К3-10-1</t>
  </si>
  <si>
    <t>Тротуар</t>
  </si>
  <si>
    <t>1 м2</t>
  </si>
  <si>
    <t>Б4-01</t>
  </si>
  <si>
    <t>16 мм2, алюминий, 4 жилы</t>
  </si>
  <si>
    <t>К3-01-1</t>
  </si>
  <si>
    <t xml:space="preserve">УНЦ КЛ 6-500 кВ (с алюминиевой жилой) </t>
  </si>
  <si>
    <t>50 мм2, алюминий</t>
  </si>
  <si>
    <t>К1-02-2</t>
  </si>
  <si>
    <t>К1-05-2</t>
  </si>
  <si>
    <t xml:space="preserve">УНЦ проводаСИП ВЛ 0,4-35кВ </t>
  </si>
  <si>
    <t>0,4-35</t>
  </si>
  <si>
    <t>СИП-4, 25мм2 / -мм2</t>
  </si>
  <si>
    <t>1 км</t>
  </si>
  <si>
    <t>Л7-34-4</t>
  </si>
  <si>
    <t>СИП-4, 95мм2 / -мм2</t>
  </si>
  <si>
    <t>Л7-39-4</t>
  </si>
  <si>
    <t>СИП-4, 70мм2 / -мм2</t>
  </si>
  <si>
    <t>Л7-38-4</t>
  </si>
  <si>
    <t>СИП-4, 50мм2 / -мм2</t>
  </si>
  <si>
    <t>Л7-37-4</t>
  </si>
  <si>
    <t>СИП-4, 35мм2 / -мм2</t>
  </si>
  <si>
    <t>Л7-36-4</t>
  </si>
  <si>
    <t>Проезжая часть</t>
  </si>
  <si>
    <t>Б4-02</t>
  </si>
  <si>
    <t xml:space="preserve">УНЦ здания РП (СП, РТП, ТП) блочного типа 6-20 кВ </t>
  </si>
  <si>
    <t>РП (СП, РТП) на 7 ячеек выключателей или ТП (РТП) с одним трансформатором</t>
  </si>
  <si>
    <t>Э4-01</t>
  </si>
  <si>
    <t>Т5-12 -4</t>
  </si>
  <si>
    <t>120 мм2, алюминий</t>
  </si>
  <si>
    <t>УНЦ на восстановление дорожного покрытия при прокладке кабельной линии (для всех субъектов Российской Федерации)</t>
  </si>
  <si>
    <t>240 мм2, медь, 4 жилы</t>
  </si>
  <si>
    <t>К3-10-2</t>
  </si>
  <si>
    <t>150 мм2, медь, 4 жилы</t>
  </si>
  <si>
    <t>120 мм2, медь, 4 жилы</t>
  </si>
  <si>
    <t>К3-07-2</t>
  </si>
  <si>
    <t>К3-08-2</t>
  </si>
  <si>
    <t>сухой Т10/0,4, 250 кВА</t>
  </si>
  <si>
    <t>Наименование инвестиционного проекта: Перевод потребителей с напряжения 0,23 кВ на 0,4 кВ в городе Калининграде со строительством и реконструкцией 42 трансформаторных подстанций мощностью 12,22 МВА и 98,05 км линий электропередачи</t>
  </si>
  <si>
    <t>масляный Т 10/0,4;6/0,4 400 кВА</t>
  </si>
  <si>
    <t>масляный Т 10/0,4; 6/0,4 250 кВА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</si>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</sst>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\ ##0.00"/>
    <numFmt numFmtId="165" formatCode="_-* #,##0.0\ _₽_-;\-* #,##0.0\ _₽_-;_-* &quot;-&quot;?\ _₽_-;_-@_-"/>
    <numFmt numFmtId="166" formatCode="0.0"/>
    <numFmt numFmtId="167" formatCode="0.000"/>
    <numFmt numFmtId="168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67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2" fillId="0" borderId="0" xfId="0" applyFont="1"/>
    <xf numFmtId="1" fontId="1" fillId="2" borderId="5" xfId="1" applyNumberFormat="1" applyFont="1" applyFill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64" fontId="1" fillId="2" borderId="5" xfId="1" applyNumberFormat="1" applyFont="1" applyFill="1" applyBorder="1" applyAlignment="1">
      <alignment horizontal="right" vertical="center"/>
    </xf>
    <xf numFmtId="166" fontId="1" fillId="0" borderId="5" xfId="1" applyNumberFormat="1" applyFont="1" applyBorder="1" applyAlignment="1">
      <alignment horizontal="center" vertical="center" wrapText="1"/>
    </xf>
    <xf numFmtId="2" fontId="1" fillId="0" borderId="0" xfId="1" applyNumberFormat="1" applyFont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1" fillId="0" borderId="1" xfId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2" fontId="2" fillId="0" borderId="0" xfId="0" applyNumberFormat="1" applyFont="1"/>
    <xf numFmtId="164" fontId="2" fillId="0" borderId="0" xfId="0" applyNumberFormat="1" applyFont="1"/>
    <xf numFmtId="0" fontId="2" fillId="2" borderId="0" xfId="1" applyFont="1" applyFill="1" applyAlignment="1">
      <alignment horizontal="right" vertical="center" wrapText="1"/>
    </xf>
    <xf numFmtId="0" fontId="1" fillId="2" borderId="1" xfId="1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6" fontId="1" fillId="2" borderId="2" xfId="1" applyNumberFormat="1" applyFont="1" applyFill="1" applyBorder="1" applyAlignment="1">
      <alignment horizontal="center" vertical="center" wrapText="1"/>
    </xf>
    <xf numFmtId="2" fontId="1" fillId="2" borderId="3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 applyAlignment="1">
      <alignment horizontal="right" vertical="center"/>
    </xf>
    <xf numFmtId="167" fontId="1" fillId="2" borderId="5" xfId="1" applyNumberFormat="1" applyFont="1" applyFill="1" applyBorder="1" applyAlignment="1">
      <alignment horizontal="center" vertical="center"/>
    </xf>
    <xf numFmtId="43" fontId="1" fillId="2" borderId="4" xfId="1" applyNumberFormat="1" applyFont="1" applyFill="1" applyBorder="1" applyAlignment="1">
      <alignment horizontal="right" vertical="center"/>
    </xf>
    <xf numFmtId="2" fontId="2" fillId="2" borderId="0" xfId="0" applyNumberFormat="1" applyFont="1" applyFill="1"/>
    <xf numFmtId="2" fontId="12" fillId="2" borderId="9" xfId="0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5" xfId="1" applyNumberFormat="1" applyFont="1" applyFill="1" applyBorder="1" applyAlignment="1">
      <alignment horizontal="center" vertical="center"/>
    </xf>
    <xf numFmtId="0" fontId="0" fillId="0" borderId="0" xfId="0"/>
    <xf numFmtId="0" fontId="2" fillId="2" borderId="0" xfId="0" applyFont="1" applyFill="1"/>
    <xf numFmtId="0" fontId="1" fillId="0" borderId="11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8" fontId="16" fillId="0" borderId="8" xfId="0" applyNumberFormat="1" applyFont="1" applyFill="1" applyBorder="1"/>
    <xf numFmtId="168" fontId="16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0" applyFont="1"/>
    <xf numFmtId="0" fontId="5" fillId="2" borderId="0" xfId="1" applyFont="1" applyFill="1" applyAlignment="1">
      <alignment horizontal="center" vertical="center" wrapText="1"/>
    </xf>
    <xf numFmtId="0" fontId="2" fillId="2" borderId="0" xfId="0" applyFont="1" applyFill="1"/>
    <xf numFmtId="0" fontId="1" fillId="2" borderId="0" xfId="1" applyFont="1" applyFill="1" applyAlignment="1">
      <alignment horizontal="left" vertical="top" wrapText="1"/>
    </xf>
    <xf numFmtId="0" fontId="1" fillId="2" borderId="0" xfId="1" applyFont="1" applyFill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right" vertical="center" wrapText="1"/>
    </xf>
    <xf numFmtId="0" fontId="3" fillId="2" borderId="0" xfId="1" applyFont="1" applyFill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3" t="s">
        <v>1</v>
      </c>
      <c r="P1" s="7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3" t="s">
        <v>2</v>
      </c>
      <c r="P2" s="7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3" t="s">
        <v>3</v>
      </c>
      <c r="P3" s="73" t="s">
        <v>0</v>
      </c>
    </row>
    <row r="4" spans="1:16" ht="45" customHeight="1" x14ac:dyDescent="0.2">
      <c r="A4" s="74" t="s">
        <v>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6" x14ac:dyDescent="0.2">
      <c r="A5" t="s">
        <v>0</v>
      </c>
    </row>
    <row r="6" spans="1:16" x14ac:dyDescent="0.2">
      <c r="A6" s="69" t="s">
        <v>5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6" x14ac:dyDescent="0.2">
      <c r="A7" s="66" t="s">
        <v>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x14ac:dyDescent="0.2">
      <c r="A8" s="71" t="s">
        <v>142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22.5" customHeight="1" x14ac:dyDescent="0.2">
      <c r="A9" s="72" t="s">
        <v>137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x14ac:dyDescent="0.2">
      <c r="A10" s="68" t="s">
        <v>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44" customFormat="1" ht="14.25" customHeight="1" x14ac:dyDescent="0.2">
      <c r="A11" s="72" t="str">
        <f>[1]т1!A11</f>
        <v>Решение от утверждении инвестиционной программы отсутствует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6" x14ac:dyDescent="0.2">
      <c r="A12" s="66" t="s">
        <v>8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x14ac:dyDescent="0.2">
      <c r="A13" s="68" t="s">
        <v>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x14ac:dyDescent="0.2">
      <c r="A14" s="69" t="s">
        <v>10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x14ac:dyDescent="0.2">
      <c r="A15" s="70" t="s">
        <v>11</v>
      </c>
      <c r="B15" s="70" t="s">
        <v>12</v>
      </c>
      <c r="C15" s="70" t="s">
        <v>13</v>
      </c>
      <c r="D15" s="70" t="s">
        <v>0</v>
      </c>
      <c r="E15" s="70" t="s">
        <v>0</v>
      </c>
      <c r="F15" s="70" t="s">
        <v>0</v>
      </c>
      <c r="G15" s="70" t="s">
        <v>0</v>
      </c>
      <c r="H15" s="70" t="s">
        <v>0</v>
      </c>
      <c r="I15" s="70" t="s">
        <v>0</v>
      </c>
      <c r="J15" s="70" t="s">
        <v>14</v>
      </c>
      <c r="K15" s="70" t="s">
        <v>0</v>
      </c>
      <c r="L15" s="70" t="s">
        <v>0</v>
      </c>
      <c r="M15" s="70" t="s">
        <v>0</v>
      </c>
      <c r="N15" s="70" t="s">
        <v>0</v>
      </c>
      <c r="O15" s="70" t="s">
        <v>0</v>
      </c>
      <c r="P15" s="70" t="s">
        <v>0</v>
      </c>
    </row>
    <row r="16" spans="1:16" ht="45.75" customHeight="1" x14ac:dyDescent="0.2">
      <c r="A16" s="70" t="s">
        <v>0</v>
      </c>
      <c r="B16" s="70" t="s">
        <v>0</v>
      </c>
      <c r="C16" s="70" t="s">
        <v>143</v>
      </c>
      <c r="D16" s="70" t="s">
        <v>0</v>
      </c>
      <c r="E16" s="70" t="s">
        <v>0</v>
      </c>
      <c r="F16" s="70" t="s">
        <v>0</v>
      </c>
      <c r="G16" s="70" t="s">
        <v>0</v>
      </c>
      <c r="H16" s="70" t="s">
        <v>0</v>
      </c>
      <c r="I16" s="70" t="s">
        <v>0</v>
      </c>
      <c r="J16" s="70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K16" s="70" t="s">
        <v>0</v>
      </c>
      <c r="L16" s="70" t="s">
        <v>0</v>
      </c>
      <c r="M16" s="70" t="s">
        <v>0</v>
      </c>
      <c r="N16" s="70" t="s">
        <v>0</v>
      </c>
      <c r="O16" s="70" t="s">
        <v>0</v>
      </c>
      <c r="P16" s="70" t="s">
        <v>0</v>
      </c>
    </row>
    <row r="17" spans="1:18" ht="30" customHeight="1" x14ac:dyDescent="0.2">
      <c r="A17" s="70" t="s">
        <v>0</v>
      </c>
      <c r="B17" s="70" t="s">
        <v>0</v>
      </c>
      <c r="C17" s="70" t="s">
        <v>15</v>
      </c>
      <c r="D17" s="70" t="s">
        <v>0</v>
      </c>
      <c r="E17" s="70" t="s">
        <v>0</v>
      </c>
      <c r="F17" s="70" t="s">
        <v>0</v>
      </c>
      <c r="G17" s="70" t="s">
        <v>16</v>
      </c>
      <c r="H17" s="70" t="s">
        <v>0</v>
      </c>
      <c r="I17" s="70" t="s">
        <v>0</v>
      </c>
      <c r="J17" s="70" t="s">
        <v>17</v>
      </c>
      <c r="K17" s="70" t="s">
        <v>0</v>
      </c>
      <c r="L17" s="70" t="s">
        <v>0</v>
      </c>
      <c r="M17" s="70" t="s">
        <v>0</v>
      </c>
      <c r="N17" s="70" t="s">
        <v>16</v>
      </c>
      <c r="O17" s="70" t="s">
        <v>0</v>
      </c>
      <c r="P17" s="70" t="s">
        <v>0</v>
      </c>
    </row>
    <row r="18" spans="1:18" ht="60" x14ac:dyDescent="0.2">
      <c r="A18" s="70" t="s">
        <v>0</v>
      </c>
      <c r="B18" s="7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3" t="s">
        <v>1</v>
      </c>
      <c r="P1" s="7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3" t="s">
        <v>2</v>
      </c>
      <c r="P2" s="7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3" t="s">
        <v>3</v>
      </c>
      <c r="P3" s="73" t="s">
        <v>0</v>
      </c>
    </row>
    <row r="4" spans="1:16" ht="45" customHeight="1" x14ac:dyDescent="0.2">
      <c r="A4" s="74" t="s">
        <v>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6" x14ac:dyDescent="0.2">
      <c r="A5" t="s">
        <v>0</v>
      </c>
    </row>
    <row r="6" spans="1:16" x14ac:dyDescent="0.2">
      <c r="A6" s="69" t="s">
        <v>5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6" x14ac:dyDescent="0.2">
      <c r="A7" s="66" t="s">
        <v>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x14ac:dyDescent="0.2">
      <c r="A8" s="71" t="str">
        <f>т1!A8</f>
        <v>Год раскрытия информации: 2021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36.75" customHeight="1" x14ac:dyDescent="0.2">
      <c r="A9" s="68" t="str">
        <f>т1!A9</f>
        <v>Наименование инвестиционного проекта: Перевод потребителей с напряжения 0,23 кВ на 0,4 кВ в городе Калининграде со строительством и реконструкцией 42 трансформаторных подстанций мощностью 12,22 МВА и 98,05 км линий электропередачи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4.25" customHeight="1" x14ac:dyDescent="0.2">
      <c r="A10" s="68" t="str">
        <f>т1!A10</f>
        <v>Идентификатор инвестиционного проекта: H_2737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ht="14.25" customHeight="1" x14ac:dyDescent="0.2">
      <c r="A11" s="68" t="str">
        <f>т1!A11</f>
        <v>Решение от утверждении инвестиционной программы отсутствует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6" x14ac:dyDescent="0.2">
      <c r="A12" s="66" t="s">
        <v>8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x14ac:dyDescent="0.2">
      <c r="A13" s="68" t="s">
        <v>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x14ac:dyDescent="0.2">
      <c r="A14" s="69" t="s">
        <v>29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x14ac:dyDescent="0.2">
      <c r="A15" s="70" t="s">
        <v>11</v>
      </c>
      <c r="B15" s="70" t="s">
        <v>12</v>
      </c>
      <c r="C15" s="70" t="s">
        <v>13</v>
      </c>
      <c r="D15" s="70" t="s">
        <v>0</v>
      </c>
      <c r="E15" s="70" t="s">
        <v>0</v>
      </c>
      <c r="F15" s="70" t="s">
        <v>0</v>
      </c>
      <c r="G15" s="70" t="s">
        <v>0</v>
      </c>
      <c r="H15" s="70" t="s">
        <v>0</v>
      </c>
      <c r="I15" s="70" t="s">
        <v>0</v>
      </c>
      <c r="J15" s="70" t="s">
        <v>14</v>
      </c>
      <c r="K15" s="70" t="s">
        <v>0</v>
      </c>
      <c r="L15" s="70" t="s">
        <v>0</v>
      </c>
      <c r="M15" s="70" t="s">
        <v>0</v>
      </c>
      <c r="N15" s="70" t="s">
        <v>0</v>
      </c>
      <c r="O15" s="70" t="s">
        <v>0</v>
      </c>
      <c r="P15" s="70" t="s">
        <v>0</v>
      </c>
    </row>
    <row r="16" spans="1:16" ht="30" customHeight="1" x14ac:dyDescent="0.2">
      <c r="A16" s="70" t="s">
        <v>0</v>
      </c>
      <c r="B16" s="70" t="s">
        <v>0</v>
      </c>
      <c r="C16" s="7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D16" s="70" t="s">
        <v>0</v>
      </c>
      <c r="E16" s="70" t="s">
        <v>0</v>
      </c>
      <c r="F16" s="70" t="s">
        <v>0</v>
      </c>
      <c r="G16" s="70" t="s">
        <v>0</v>
      </c>
      <c r="H16" s="70" t="s">
        <v>0</v>
      </c>
      <c r="I16" s="70" t="s">
        <v>0</v>
      </c>
      <c r="J16" s="7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K16" s="70" t="s">
        <v>0</v>
      </c>
      <c r="L16" s="70" t="s">
        <v>0</v>
      </c>
      <c r="M16" s="70" t="s">
        <v>0</v>
      </c>
      <c r="N16" s="70" t="s">
        <v>0</v>
      </c>
      <c r="O16" s="70" t="s">
        <v>0</v>
      </c>
      <c r="P16" s="70" t="s">
        <v>0</v>
      </c>
    </row>
    <row r="17" spans="1:19" ht="30" customHeight="1" x14ac:dyDescent="0.2">
      <c r="A17" s="70" t="s">
        <v>0</v>
      </c>
      <c r="B17" s="70" t="s">
        <v>0</v>
      </c>
      <c r="C17" s="70" t="s">
        <v>15</v>
      </c>
      <c r="D17" s="70" t="s">
        <v>0</v>
      </c>
      <c r="E17" s="70" t="s">
        <v>0</v>
      </c>
      <c r="F17" s="70" t="s">
        <v>0</v>
      </c>
      <c r="G17" s="70" t="s">
        <v>16</v>
      </c>
      <c r="H17" s="70" t="s">
        <v>0</v>
      </c>
      <c r="I17" s="70" t="s">
        <v>0</v>
      </c>
      <c r="J17" s="70" t="s">
        <v>17</v>
      </c>
      <c r="K17" s="70" t="s">
        <v>0</v>
      </c>
      <c r="L17" s="70" t="s">
        <v>0</v>
      </c>
      <c r="M17" s="70" t="s">
        <v>0</v>
      </c>
      <c r="N17" s="70" t="s">
        <v>16</v>
      </c>
      <c r="O17" s="70" t="s">
        <v>0</v>
      </c>
      <c r="P17" s="70" t="s">
        <v>0</v>
      </c>
    </row>
    <row r="18" spans="1:19" ht="60" x14ac:dyDescent="0.2">
      <c r="A18" s="70" t="s">
        <v>0</v>
      </c>
      <c r="B18" s="7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  <c r="S20" s="12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showOutlineSymbols="0" showWhiteSpace="0" zoomScale="70" zoomScaleNormal="70" workbookViewId="0">
      <selection activeCell="C16" sqref="C16:I16"/>
    </sheetView>
  </sheetViews>
  <sheetFormatPr defaultRowHeight="14.25" x14ac:dyDescent="0.2"/>
  <cols>
    <col min="1" max="1" width="8" style="18" bestFit="1" customWidth="1"/>
    <col min="2" max="2" width="25" style="18" bestFit="1" customWidth="1"/>
    <col min="3" max="3" width="13" style="18" bestFit="1" customWidth="1"/>
    <col min="4" max="4" width="23" style="18" bestFit="1" customWidth="1"/>
    <col min="5" max="5" width="13" style="18" bestFit="1" customWidth="1"/>
    <col min="6" max="6" width="10" style="18" bestFit="1" customWidth="1"/>
    <col min="7" max="7" width="13" style="18" bestFit="1" customWidth="1"/>
    <col min="8" max="8" width="16" style="18" bestFit="1" customWidth="1"/>
    <col min="9" max="9" width="14" style="18" bestFit="1" customWidth="1"/>
    <col min="10" max="10" width="13" style="18" bestFit="1" customWidth="1"/>
    <col min="11" max="11" width="22" style="18" bestFit="1" customWidth="1"/>
    <col min="12" max="12" width="13" style="18" bestFit="1" customWidth="1"/>
    <col min="13" max="13" width="10" style="18" bestFit="1" customWidth="1"/>
    <col min="14" max="14" width="13" style="18" bestFit="1" customWidth="1"/>
    <col min="15" max="15" width="16" style="18" bestFit="1" customWidth="1"/>
    <col min="16" max="16" width="14" style="18" bestFit="1" customWidth="1"/>
    <col min="17" max="17" width="8.375" style="18" bestFit="1" customWidth="1"/>
    <col min="18" max="18" width="15.625" style="18" bestFit="1" customWidth="1"/>
    <col min="19" max="16384" width="9" style="18"/>
  </cols>
  <sheetData>
    <row r="1" spans="1:16" x14ac:dyDescent="0.2">
      <c r="A1" s="25" t="s">
        <v>0</v>
      </c>
      <c r="B1" s="25" t="s">
        <v>0</v>
      </c>
      <c r="C1" s="25" t="s">
        <v>0</v>
      </c>
      <c r="D1" s="25" t="s">
        <v>0</v>
      </c>
      <c r="E1" s="25" t="s">
        <v>0</v>
      </c>
      <c r="F1" s="25" t="s">
        <v>0</v>
      </c>
      <c r="G1" s="25" t="s">
        <v>0</v>
      </c>
      <c r="H1" s="25" t="s">
        <v>0</v>
      </c>
      <c r="I1" s="25" t="s">
        <v>0</v>
      </c>
      <c r="J1" s="25" t="s">
        <v>0</v>
      </c>
      <c r="K1" s="25" t="s">
        <v>0</v>
      </c>
      <c r="L1" s="25" t="s">
        <v>0</v>
      </c>
      <c r="M1" s="25" t="s">
        <v>0</v>
      </c>
      <c r="N1" s="25" t="s">
        <v>0</v>
      </c>
      <c r="O1" s="73" t="s">
        <v>1</v>
      </c>
      <c r="P1" s="73" t="s">
        <v>0</v>
      </c>
    </row>
    <row r="2" spans="1:16" x14ac:dyDescent="0.2">
      <c r="A2" s="25" t="s">
        <v>0</v>
      </c>
      <c r="B2" s="25" t="s">
        <v>0</v>
      </c>
      <c r="C2" s="25" t="s">
        <v>0</v>
      </c>
      <c r="D2" s="25" t="s">
        <v>0</v>
      </c>
      <c r="E2" s="25" t="s">
        <v>0</v>
      </c>
      <c r="F2" s="25" t="s">
        <v>0</v>
      </c>
      <c r="G2" s="25" t="s">
        <v>0</v>
      </c>
      <c r="H2" s="25" t="s">
        <v>0</v>
      </c>
      <c r="I2" s="25" t="s">
        <v>0</v>
      </c>
      <c r="J2" s="25" t="s">
        <v>0</v>
      </c>
      <c r="K2" s="25" t="s">
        <v>0</v>
      </c>
      <c r="L2" s="25" t="s">
        <v>0</v>
      </c>
      <c r="M2" s="25" t="s">
        <v>0</v>
      </c>
      <c r="N2" s="25" t="s">
        <v>0</v>
      </c>
      <c r="O2" s="73" t="s">
        <v>2</v>
      </c>
      <c r="P2" s="73" t="s">
        <v>0</v>
      </c>
    </row>
    <row r="3" spans="1:16" x14ac:dyDescent="0.2">
      <c r="A3" s="25" t="s">
        <v>0</v>
      </c>
      <c r="B3" s="25" t="s">
        <v>0</v>
      </c>
      <c r="C3" s="25" t="s">
        <v>0</v>
      </c>
      <c r="D3" s="25" t="s">
        <v>0</v>
      </c>
      <c r="E3" s="25" t="s">
        <v>0</v>
      </c>
      <c r="F3" s="25" t="s">
        <v>0</v>
      </c>
      <c r="G3" s="25" t="s">
        <v>0</v>
      </c>
      <c r="H3" s="25" t="s">
        <v>0</v>
      </c>
      <c r="I3" s="25" t="s">
        <v>0</v>
      </c>
      <c r="J3" s="25" t="s">
        <v>0</v>
      </c>
      <c r="K3" s="25" t="s">
        <v>0</v>
      </c>
      <c r="L3" s="25" t="s">
        <v>0</v>
      </c>
      <c r="M3" s="25" t="s">
        <v>0</v>
      </c>
      <c r="N3" s="25" t="s">
        <v>0</v>
      </c>
      <c r="O3" s="73" t="s">
        <v>3</v>
      </c>
      <c r="P3" s="73" t="s">
        <v>0</v>
      </c>
    </row>
    <row r="4" spans="1:16" ht="45" customHeight="1" x14ac:dyDescent="0.2">
      <c r="A4" s="74" t="s">
        <v>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</row>
    <row r="5" spans="1:16" x14ac:dyDescent="0.2">
      <c r="A5" s="18" t="s">
        <v>0</v>
      </c>
    </row>
    <row r="6" spans="1:16" x14ac:dyDescent="0.2">
      <c r="A6" s="71" t="s">
        <v>5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x14ac:dyDescent="0.2">
      <c r="A7" s="66" t="s">
        <v>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 ht="14.25" customHeight="1" x14ac:dyDescent="0.2">
      <c r="A8" s="71" t="str">
        <f>т1!A8</f>
        <v>Год раскрытия информации: 2021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45" customHeight="1" x14ac:dyDescent="0.2">
      <c r="A9" s="68" t="str">
        <f>т1!A9</f>
        <v>Наименование инвестиционного проекта: Перевод потребителей с напряжения 0,23 кВ на 0,4 кВ в городе Калининграде со строительством и реконструкцией 42 трансформаторных подстанций мощностью 12,22 МВА и 98,05 км линий электропередачи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4.25" customHeight="1" x14ac:dyDescent="0.2">
      <c r="A10" s="68" t="str">
        <f>т1!A10</f>
        <v>Идентификатор инвестиционного проекта: H_2737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x14ac:dyDescent="0.2">
      <c r="A11" s="72" t="str">
        <f>т1!A11</f>
        <v>Решение от утверждении инвестиционной программы отсутствует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6" x14ac:dyDescent="0.2">
      <c r="A12" s="66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</row>
    <row r="13" spans="1:16" x14ac:dyDescent="0.2">
      <c r="A13" s="72" t="s">
        <v>9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</row>
    <row r="14" spans="1:16" x14ac:dyDescent="0.2">
      <c r="A14" s="71" t="s">
        <v>35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</row>
    <row r="15" spans="1:16" x14ac:dyDescent="0.2">
      <c r="A15" s="70" t="s">
        <v>11</v>
      </c>
      <c r="B15" s="70" t="s">
        <v>12</v>
      </c>
      <c r="C15" s="70" t="s">
        <v>13</v>
      </c>
      <c r="D15" s="70" t="s">
        <v>0</v>
      </c>
      <c r="E15" s="70" t="s">
        <v>0</v>
      </c>
      <c r="F15" s="70" t="s">
        <v>0</v>
      </c>
      <c r="G15" s="70" t="s">
        <v>0</v>
      </c>
      <c r="H15" s="70" t="s">
        <v>0</v>
      </c>
      <c r="I15" s="70" t="s">
        <v>0</v>
      </c>
      <c r="J15" s="70" t="s">
        <v>14</v>
      </c>
      <c r="K15" s="70" t="s">
        <v>0</v>
      </c>
      <c r="L15" s="70" t="s">
        <v>0</v>
      </c>
      <c r="M15" s="70" t="s">
        <v>0</v>
      </c>
      <c r="N15" s="70" t="s">
        <v>0</v>
      </c>
      <c r="O15" s="70" t="s">
        <v>0</v>
      </c>
      <c r="P15" s="70" t="s">
        <v>0</v>
      </c>
    </row>
    <row r="16" spans="1:16" ht="30" customHeight="1" x14ac:dyDescent="0.2">
      <c r="A16" s="70" t="s">
        <v>0</v>
      </c>
      <c r="B16" s="70" t="s">
        <v>0</v>
      </c>
      <c r="C16" s="7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D16" s="70" t="s">
        <v>0</v>
      </c>
      <c r="E16" s="70" t="s">
        <v>0</v>
      </c>
      <c r="F16" s="70" t="s">
        <v>0</v>
      </c>
      <c r="G16" s="70" t="s">
        <v>0</v>
      </c>
      <c r="H16" s="70" t="s">
        <v>0</v>
      </c>
      <c r="I16" s="70" t="s">
        <v>0</v>
      </c>
      <c r="J16" s="7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K16" s="70" t="s">
        <v>0</v>
      </c>
      <c r="L16" s="70" t="s">
        <v>0</v>
      </c>
      <c r="M16" s="70" t="s">
        <v>0</v>
      </c>
      <c r="N16" s="70" t="s">
        <v>0</v>
      </c>
      <c r="O16" s="70" t="s">
        <v>0</v>
      </c>
      <c r="P16" s="70" t="s">
        <v>0</v>
      </c>
    </row>
    <row r="17" spans="1:20" ht="30" customHeight="1" x14ac:dyDescent="0.2">
      <c r="A17" s="70" t="s">
        <v>0</v>
      </c>
      <c r="B17" s="70" t="s">
        <v>0</v>
      </c>
      <c r="C17" s="70" t="s">
        <v>15</v>
      </c>
      <c r="D17" s="70" t="s">
        <v>0</v>
      </c>
      <c r="E17" s="70" t="s">
        <v>0</v>
      </c>
      <c r="F17" s="70" t="s">
        <v>0</v>
      </c>
      <c r="G17" s="70" t="s">
        <v>16</v>
      </c>
      <c r="H17" s="70" t="s">
        <v>0</v>
      </c>
      <c r="I17" s="70" t="s">
        <v>0</v>
      </c>
      <c r="J17" s="70" t="s">
        <v>17</v>
      </c>
      <c r="K17" s="70" t="s">
        <v>0</v>
      </c>
      <c r="L17" s="70" t="s">
        <v>0</v>
      </c>
      <c r="M17" s="70" t="s">
        <v>0</v>
      </c>
      <c r="N17" s="70" t="s">
        <v>16</v>
      </c>
      <c r="O17" s="70" t="s">
        <v>0</v>
      </c>
      <c r="P17" s="70" t="s">
        <v>0</v>
      </c>
    </row>
    <row r="18" spans="1:20" ht="60" x14ac:dyDescent="0.2">
      <c r="A18" s="70" t="s">
        <v>0</v>
      </c>
      <c r="B18" s="70" t="s">
        <v>0</v>
      </c>
      <c r="C18" s="26" t="s">
        <v>18</v>
      </c>
      <c r="D18" s="26" t="s">
        <v>19</v>
      </c>
      <c r="E18" s="26" t="s">
        <v>20</v>
      </c>
      <c r="F18" s="26" t="s">
        <v>21</v>
      </c>
      <c r="G18" s="26" t="s">
        <v>22</v>
      </c>
      <c r="H18" s="26" t="s">
        <v>23</v>
      </c>
      <c r="I18" s="26" t="s">
        <v>24</v>
      </c>
      <c r="J18" s="26" t="s">
        <v>18</v>
      </c>
      <c r="K18" s="26" t="s">
        <v>19</v>
      </c>
      <c r="L18" s="26" t="s">
        <v>20</v>
      </c>
      <c r="M18" s="26" t="s">
        <v>21</v>
      </c>
      <c r="N18" s="26" t="s">
        <v>22</v>
      </c>
      <c r="O18" s="26" t="s">
        <v>23</v>
      </c>
      <c r="P18" s="26" t="s">
        <v>24</v>
      </c>
      <c r="Q18" s="26" t="s">
        <v>25</v>
      </c>
      <c r="R18" s="26" t="s">
        <v>26</v>
      </c>
    </row>
    <row r="19" spans="1:20" ht="15" x14ac:dyDescent="0.2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</row>
    <row r="20" spans="1:20" ht="60" x14ac:dyDescent="0.2">
      <c r="A20" s="13">
        <v>1</v>
      </c>
      <c r="B20" s="15" t="s">
        <v>124</v>
      </c>
      <c r="C20" s="22">
        <v>0.4</v>
      </c>
      <c r="D20" s="15" t="s">
        <v>125</v>
      </c>
      <c r="E20" s="16">
        <f>53</f>
        <v>53</v>
      </c>
      <c r="F20" s="15" t="s">
        <v>37</v>
      </c>
      <c r="G20" s="15" t="s">
        <v>126</v>
      </c>
      <c r="H20" s="17">
        <v>1615</v>
      </c>
      <c r="I20" s="28">
        <f>H20*E20*Q20</f>
        <v>89874.75</v>
      </c>
      <c r="J20" s="22"/>
      <c r="K20" s="15"/>
      <c r="L20" s="16"/>
      <c r="M20" s="15"/>
      <c r="N20" s="15"/>
      <c r="O20" s="17"/>
      <c r="P20" s="28"/>
      <c r="Q20" s="18">
        <v>1.05</v>
      </c>
      <c r="R20" s="18" t="s">
        <v>0</v>
      </c>
    </row>
    <row r="21" spans="1:20" ht="50.1" customHeight="1" x14ac:dyDescent="0.2">
      <c r="A21" s="13">
        <v>2</v>
      </c>
      <c r="B21" s="13" t="s">
        <v>36</v>
      </c>
      <c r="C21" s="13">
        <v>10</v>
      </c>
      <c r="D21" s="13" t="s">
        <v>38</v>
      </c>
      <c r="E21" s="27">
        <v>1</v>
      </c>
      <c r="F21" s="13" t="s">
        <v>37</v>
      </c>
      <c r="G21" s="13" t="s">
        <v>78</v>
      </c>
      <c r="H21" s="28">
        <v>5146</v>
      </c>
      <c r="I21" s="28">
        <f t="shared" ref="I21:I27" si="0">H21*E21*Q21</f>
        <v>5403.3</v>
      </c>
      <c r="J21" s="13"/>
      <c r="K21" s="13"/>
      <c r="L21" s="27"/>
      <c r="M21" s="13"/>
      <c r="N21" s="13"/>
      <c r="O21" s="28"/>
      <c r="P21" s="28"/>
      <c r="Q21" s="18">
        <v>1.05</v>
      </c>
    </row>
    <row r="22" spans="1:20" ht="50.1" customHeight="1" x14ac:dyDescent="0.2">
      <c r="A22" s="13">
        <v>3</v>
      </c>
      <c r="B22" s="13" t="s">
        <v>30</v>
      </c>
      <c r="C22" s="13">
        <v>10</v>
      </c>
      <c r="D22" s="13" t="s">
        <v>79</v>
      </c>
      <c r="E22" s="42">
        <v>1</v>
      </c>
      <c r="F22" s="13" t="s">
        <v>31</v>
      </c>
      <c r="G22" s="13" t="s">
        <v>71</v>
      </c>
      <c r="H22" s="28">
        <v>264</v>
      </c>
      <c r="I22" s="28">
        <f t="shared" si="0"/>
        <v>277.2</v>
      </c>
      <c r="J22" s="13"/>
      <c r="K22" s="13"/>
      <c r="L22" s="42"/>
      <c r="M22" s="13"/>
      <c r="N22" s="13"/>
      <c r="O22" s="28"/>
      <c r="P22" s="28"/>
      <c r="Q22" s="18">
        <v>1.05</v>
      </c>
      <c r="R22" s="29"/>
    </row>
    <row r="23" spans="1:20" ht="50.1" customHeight="1" x14ac:dyDescent="0.2">
      <c r="A23" s="24">
        <v>4</v>
      </c>
      <c r="B23" s="13" t="s">
        <v>30</v>
      </c>
      <c r="C23" s="13">
        <v>10</v>
      </c>
      <c r="D23" s="13" t="s">
        <v>80</v>
      </c>
      <c r="E23" s="42">
        <v>1</v>
      </c>
      <c r="F23" s="13" t="s">
        <v>31</v>
      </c>
      <c r="G23" s="13" t="s">
        <v>72</v>
      </c>
      <c r="H23" s="28">
        <v>359</v>
      </c>
      <c r="I23" s="28">
        <f t="shared" si="0"/>
        <v>376.95</v>
      </c>
      <c r="J23" s="13"/>
      <c r="K23" s="13"/>
      <c r="L23" s="42"/>
      <c r="M23" s="13"/>
      <c r="N23" s="13"/>
      <c r="O23" s="28"/>
      <c r="P23" s="28"/>
      <c r="Q23" s="18">
        <v>1.05</v>
      </c>
      <c r="R23" s="29"/>
    </row>
    <row r="24" spans="1:20" ht="50.1" customHeight="1" x14ac:dyDescent="0.2">
      <c r="A24" s="15">
        <v>5</v>
      </c>
      <c r="B24" s="15" t="s">
        <v>30</v>
      </c>
      <c r="C24" s="15">
        <v>10</v>
      </c>
      <c r="D24" s="19" t="s">
        <v>136</v>
      </c>
      <c r="E24" s="43">
        <v>1</v>
      </c>
      <c r="F24" s="19" t="s">
        <v>31</v>
      </c>
      <c r="G24" s="19" t="s">
        <v>127</v>
      </c>
      <c r="H24" s="21">
        <v>1433</v>
      </c>
      <c r="I24" s="28">
        <f t="shared" si="0"/>
        <v>1504.65</v>
      </c>
      <c r="J24" s="15"/>
      <c r="K24" s="19"/>
      <c r="L24" s="43"/>
      <c r="M24" s="19"/>
      <c r="N24" s="19"/>
      <c r="O24" s="21"/>
      <c r="P24" s="28"/>
      <c r="Q24" s="18">
        <v>1.05</v>
      </c>
      <c r="T24" s="23"/>
    </row>
    <row r="25" spans="1:20" ht="50.1" customHeight="1" x14ac:dyDescent="0.2">
      <c r="A25" s="13">
        <v>6</v>
      </c>
      <c r="B25" s="13" t="s">
        <v>30</v>
      </c>
      <c r="C25" s="13">
        <v>10</v>
      </c>
      <c r="D25" s="13" t="s">
        <v>139</v>
      </c>
      <c r="E25" s="42">
        <f>12+7</f>
        <v>19</v>
      </c>
      <c r="F25" s="13" t="s">
        <v>31</v>
      </c>
      <c r="G25" s="13" t="s">
        <v>73</v>
      </c>
      <c r="H25" s="28">
        <v>309</v>
      </c>
      <c r="I25" s="28">
        <f t="shared" si="0"/>
        <v>6164.55</v>
      </c>
      <c r="J25" s="13"/>
      <c r="K25" s="13"/>
      <c r="L25" s="42"/>
      <c r="M25" s="13"/>
      <c r="N25" s="13"/>
      <c r="O25" s="28"/>
      <c r="P25" s="28"/>
      <c r="Q25" s="18">
        <v>1.05</v>
      </c>
      <c r="R25" s="29"/>
    </row>
    <row r="26" spans="1:20" ht="50.1" customHeight="1" x14ac:dyDescent="0.2">
      <c r="A26" s="13">
        <v>7</v>
      </c>
      <c r="B26" s="13" t="s">
        <v>30</v>
      </c>
      <c r="C26" s="13">
        <v>10</v>
      </c>
      <c r="D26" s="13" t="s">
        <v>138</v>
      </c>
      <c r="E26" s="42">
        <f>9+6</f>
        <v>15</v>
      </c>
      <c r="F26" s="13" t="s">
        <v>31</v>
      </c>
      <c r="G26" s="13" t="s">
        <v>74</v>
      </c>
      <c r="H26" s="28">
        <v>395</v>
      </c>
      <c r="I26" s="28">
        <f t="shared" si="0"/>
        <v>6221.25</v>
      </c>
      <c r="J26" s="13"/>
      <c r="K26" s="13"/>
      <c r="L26" s="42"/>
      <c r="M26" s="13"/>
      <c r="N26" s="13"/>
      <c r="O26" s="28"/>
      <c r="P26" s="28"/>
      <c r="Q26" s="18">
        <v>1.05</v>
      </c>
      <c r="R26" s="29"/>
    </row>
    <row r="27" spans="1:20" ht="50.1" customHeight="1" x14ac:dyDescent="0.2">
      <c r="A27" s="13">
        <v>8</v>
      </c>
      <c r="B27" s="13" t="s">
        <v>32</v>
      </c>
      <c r="C27" s="13"/>
      <c r="D27" s="13" t="s">
        <v>70</v>
      </c>
      <c r="E27" s="27">
        <v>1</v>
      </c>
      <c r="F27" s="13" t="s">
        <v>33</v>
      </c>
      <c r="G27" s="13" t="s">
        <v>34</v>
      </c>
      <c r="H27" s="28">
        <v>7500</v>
      </c>
      <c r="I27" s="28">
        <f t="shared" si="0"/>
        <v>7500</v>
      </c>
      <c r="J27" s="13"/>
      <c r="K27" s="13"/>
      <c r="L27" s="27"/>
      <c r="M27" s="13"/>
      <c r="N27" s="13"/>
      <c r="O27" s="28"/>
      <c r="P27" s="28"/>
      <c r="Q27" s="18">
        <v>1</v>
      </c>
      <c r="R27" s="30">
        <f>SUM(P20:P26)</f>
        <v>0</v>
      </c>
    </row>
    <row r="28" spans="1:20" ht="50.1" customHeight="1" x14ac:dyDescent="0.2">
      <c r="A28" s="13">
        <v>9</v>
      </c>
      <c r="B28" s="13" t="s">
        <v>27</v>
      </c>
      <c r="C28" s="13" t="s">
        <v>0</v>
      </c>
      <c r="D28" s="13" t="s">
        <v>0</v>
      </c>
      <c r="E28" s="27" t="s">
        <v>0</v>
      </c>
      <c r="F28" s="13" t="s">
        <v>0</v>
      </c>
      <c r="G28" s="13" t="s">
        <v>0</v>
      </c>
      <c r="H28" s="28" t="s">
        <v>0</v>
      </c>
      <c r="I28" s="28">
        <f>SUM(I20:I27)</f>
        <v>117322.65</v>
      </c>
      <c r="J28" s="13"/>
      <c r="K28" s="13"/>
      <c r="L28" s="27"/>
      <c r="M28" s="13"/>
      <c r="N28" s="13"/>
      <c r="O28" s="28"/>
      <c r="P28" s="28"/>
    </row>
    <row r="30" spans="1:20" x14ac:dyDescent="0.2">
      <c r="I30" s="30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style="34" bestFit="1" customWidth="1"/>
    <col min="2" max="2" width="25" style="34" bestFit="1" customWidth="1"/>
    <col min="3" max="3" width="13" style="34" bestFit="1" customWidth="1"/>
    <col min="4" max="4" width="23" style="34" bestFit="1" customWidth="1"/>
    <col min="5" max="5" width="13" style="34" bestFit="1" customWidth="1"/>
    <col min="6" max="6" width="10" style="34" bestFit="1" customWidth="1"/>
    <col min="7" max="7" width="13" style="34" bestFit="1" customWidth="1"/>
    <col min="8" max="8" width="16" style="34" bestFit="1" customWidth="1"/>
    <col min="9" max="9" width="14" style="34" bestFit="1" customWidth="1"/>
    <col min="10" max="10" width="13" style="34" bestFit="1" customWidth="1"/>
    <col min="11" max="11" width="22" style="34" bestFit="1" customWidth="1"/>
    <col min="12" max="12" width="13" style="34" bestFit="1" customWidth="1"/>
    <col min="13" max="13" width="10" style="34" bestFit="1" customWidth="1"/>
    <col min="14" max="14" width="13" style="34" bestFit="1" customWidth="1"/>
    <col min="15" max="15" width="16" style="34" bestFit="1" customWidth="1"/>
    <col min="16" max="16" width="14" style="34" bestFit="1" customWidth="1"/>
    <col min="17" max="17" width="8.375" style="34" bestFit="1" customWidth="1"/>
    <col min="18" max="18" width="15.625" style="34" bestFit="1" customWidth="1"/>
    <col min="19" max="16384" width="9" style="34"/>
  </cols>
  <sheetData>
    <row r="1" spans="1:16" x14ac:dyDescent="0.2">
      <c r="A1" s="31" t="s">
        <v>0</v>
      </c>
      <c r="B1" s="31" t="s">
        <v>0</v>
      </c>
      <c r="C1" s="31" t="s">
        <v>0</v>
      </c>
      <c r="D1" s="31" t="s">
        <v>0</v>
      </c>
      <c r="E1" s="31" t="s">
        <v>0</v>
      </c>
      <c r="F1" s="31" t="s">
        <v>0</v>
      </c>
      <c r="G1" s="31" t="s">
        <v>0</v>
      </c>
      <c r="H1" s="31" t="s">
        <v>0</v>
      </c>
      <c r="I1" s="31" t="s">
        <v>0</v>
      </c>
      <c r="J1" s="31" t="s">
        <v>0</v>
      </c>
      <c r="K1" s="31" t="s">
        <v>0</v>
      </c>
      <c r="L1" s="31" t="s">
        <v>0</v>
      </c>
      <c r="M1" s="31" t="s">
        <v>0</v>
      </c>
      <c r="N1" s="31" t="s">
        <v>0</v>
      </c>
      <c r="O1" s="81" t="s">
        <v>1</v>
      </c>
      <c r="P1" s="81" t="s">
        <v>0</v>
      </c>
    </row>
    <row r="2" spans="1:16" x14ac:dyDescent="0.2">
      <c r="A2" s="31" t="s">
        <v>0</v>
      </c>
      <c r="B2" s="31" t="s">
        <v>0</v>
      </c>
      <c r="C2" s="31" t="s">
        <v>0</v>
      </c>
      <c r="D2" s="31" t="s">
        <v>0</v>
      </c>
      <c r="E2" s="31" t="s">
        <v>0</v>
      </c>
      <c r="F2" s="31" t="s">
        <v>0</v>
      </c>
      <c r="G2" s="31" t="s">
        <v>0</v>
      </c>
      <c r="H2" s="31" t="s">
        <v>0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81" t="s">
        <v>2</v>
      </c>
      <c r="P2" s="81" t="s">
        <v>0</v>
      </c>
    </row>
    <row r="3" spans="1:16" x14ac:dyDescent="0.2">
      <c r="A3" s="3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31" t="s">
        <v>0</v>
      </c>
      <c r="G3" s="31" t="s">
        <v>0</v>
      </c>
      <c r="H3" s="31" t="s">
        <v>0</v>
      </c>
      <c r="I3" s="31" t="s">
        <v>0</v>
      </c>
      <c r="J3" s="31" t="s">
        <v>0</v>
      </c>
      <c r="K3" s="31" t="s">
        <v>0</v>
      </c>
      <c r="L3" s="31" t="s">
        <v>0</v>
      </c>
      <c r="M3" s="31" t="s">
        <v>0</v>
      </c>
      <c r="N3" s="31" t="s">
        <v>0</v>
      </c>
      <c r="O3" s="81" t="s">
        <v>3</v>
      </c>
      <c r="P3" s="81" t="s">
        <v>0</v>
      </c>
    </row>
    <row r="4" spans="1:16" ht="45" customHeight="1" x14ac:dyDescent="0.2">
      <c r="A4" s="82" t="s">
        <v>4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1:16" x14ac:dyDescent="0.2">
      <c r="A5" s="34" t="s">
        <v>0</v>
      </c>
    </row>
    <row r="6" spans="1:16" x14ac:dyDescent="0.2">
      <c r="A6" s="79" t="s">
        <v>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1:16" x14ac:dyDescent="0.2">
      <c r="A7" s="76" t="s">
        <v>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</row>
    <row r="8" spans="1:16" ht="14.25" customHeight="1" x14ac:dyDescent="0.2">
      <c r="A8" s="71" t="str">
        <f>т1!A8</f>
        <v>Год раскрытия информации: 2021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45" customHeight="1" x14ac:dyDescent="0.2">
      <c r="A9" s="68" t="str">
        <f>т1!A9</f>
        <v>Наименование инвестиционного проекта: Перевод потребителей с напряжения 0,23 кВ на 0,4 кВ в городе Калининграде со строительством и реконструкцией 42 трансформаторных подстанций мощностью 12,22 МВА и 98,05 км линий электропередачи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4.25" customHeight="1" x14ac:dyDescent="0.2">
      <c r="A10" s="68" t="str">
        <f>т1!A10</f>
        <v>Идентификатор инвестиционного проекта: H_2737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x14ac:dyDescent="0.2">
      <c r="A11" s="78" t="str">
        <f>т1!A11</f>
        <v>Решение от утверждении инвестиционной программы отсутствует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6" x14ac:dyDescent="0.2">
      <c r="A12" s="76" t="s">
        <v>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x14ac:dyDescent="0.2">
      <c r="A13" s="78" t="s">
        <v>9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6" x14ac:dyDescent="0.2">
      <c r="A14" s="79" t="s">
        <v>39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6" x14ac:dyDescent="0.2">
      <c r="A15" s="80" t="s">
        <v>11</v>
      </c>
      <c r="B15" s="80" t="s">
        <v>12</v>
      </c>
      <c r="C15" s="80" t="s">
        <v>13</v>
      </c>
      <c r="D15" s="80" t="s">
        <v>0</v>
      </c>
      <c r="E15" s="80" t="s">
        <v>0</v>
      </c>
      <c r="F15" s="80" t="s">
        <v>0</v>
      </c>
      <c r="G15" s="80" t="s">
        <v>0</v>
      </c>
      <c r="H15" s="80" t="s">
        <v>0</v>
      </c>
      <c r="I15" s="80" t="s">
        <v>0</v>
      </c>
      <c r="J15" s="80" t="s">
        <v>14</v>
      </c>
      <c r="K15" s="80" t="s">
        <v>0</v>
      </c>
      <c r="L15" s="80" t="s">
        <v>0</v>
      </c>
      <c r="M15" s="80" t="s">
        <v>0</v>
      </c>
      <c r="N15" s="80" t="s">
        <v>0</v>
      </c>
      <c r="O15" s="80" t="s">
        <v>0</v>
      </c>
      <c r="P15" s="80" t="s">
        <v>0</v>
      </c>
    </row>
    <row r="16" spans="1:16" ht="30" customHeight="1" x14ac:dyDescent="0.2">
      <c r="A16" s="80" t="s">
        <v>0</v>
      </c>
      <c r="B16" s="80" t="s">
        <v>0</v>
      </c>
      <c r="C16" s="7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D16" s="70" t="s">
        <v>0</v>
      </c>
      <c r="E16" s="70" t="s">
        <v>0</v>
      </c>
      <c r="F16" s="70" t="s">
        <v>0</v>
      </c>
      <c r="G16" s="70" t="s">
        <v>0</v>
      </c>
      <c r="H16" s="70" t="s">
        <v>0</v>
      </c>
      <c r="I16" s="70" t="s">
        <v>0</v>
      </c>
      <c r="J16" s="8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K16" s="80" t="s">
        <v>0</v>
      </c>
      <c r="L16" s="80" t="s">
        <v>0</v>
      </c>
      <c r="M16" s="80" t="s">
        <v>0</v>
      </c>
      <c r="N16" s="80" t="s">
        <v>0</v>
      </c>
      <c r="O16" s="80" t="s">
        <v>0</v>
      </c>
      <c r="P16" s="80" t="s">
        <v>0</v>
      </c>
    </row>
    <row r="17" spans="1:18" ht="30" customHeight="1" x14ac:dyDescent="0.2">
      <c r="A17" s="80" t="s">
        <v>0</v>
      </c>
      <c r="B17" s="80" t="s">
        <v>0</v>
      </c>
      <c r="C17" s="80" t="s">
        <v>15</v>
      </c>
      <c r="D17" s="80" t="s">
        <v>0</v>
      </c>
      <c r="E17" s="80" t="s">
        <v>0</v>
      </c>
      <c r="F17" s="80" t="s">
        <v>0</v>
      </c>
      <c r="G17" s="80" t="s">
        <v>16</v>
      </c>
      <c r="H17" s="80" t="s">
        <v>0</v>
      </c>
      <c r="I17" s="80" t="s">
        <v>0</v>
      </c>
      <c r="J17" s="80" t="s">
        <v>17</v>
      </c>
      <c r="K17" s="80" t="s">
        <v>0</v>
      </c>
      <c r="L17" s="80" t="s">
        <v>0</v>
      </c>
      <c r="M17" s="80" t="s">
        <v>0</v>
      </c>
      <c r="N17" s="80" t="s">
        <v>16</v>
      </c>
      <c r="O17" s="80" t="s">
        <v>0</v>
      </c>
      <c r="P17" s="80" t="s">
        <v>0</v>
      </c>
    </row>
    <row r="18" spans="1:18" ht="60" x14ac:dyDescent="0.2">
      <c r="A18" s="80" t="s">
        <v>0</v>
      </c>
      <c r="B18" s="80" t="s">
        <v>0</v>
      </c>
      <c r="C18" s="32" t="s">
        <v>18</v>
      </c>
      <c r="D18" s="32" t="s">
        <v>19</v>
      </c>
      <c r="E18" s="32" t="s">
        <v>20</v>
      </c>
      <c r="F18" s="32" t="s">
        <v>21</v>
      </c>
      <c r="G18" s="32" t="s">
        <v>22</v>
      </c>
      <c r="H18" s="32" t="s">
        <v>23</v>
      </c>
      <c r="I18" s="32" t="s">
        <v>24</v>
      </c>
      <c r="J18" s="32" t="s">
        <v>18</v>
      </c>
      <c r="K18" s="32" t="s">
        <v>19</v>
      </c>
      <c r="L18" s="32" t="s">
        <v>20</v>
      </c>
      <c r="M18" s="32" t="s">
        <v>21</v>
      </c>
      <c r="N18" s="32" t="s">
        <v>22</v>
      </c>
      <c r="O18" s="32" t="s">
        <v>23</v>
      </c>
      <c r="P18" s="32" t="s">
        <v>24</v>
      </c>
      <c r="Q18" s="32" t="s">
        <v>25</v>
      </c>
      <c r="R18" s="32" t="s">
        <v>26</v>
      </c>
    </row>
    <row r="19" spans="1:18" ht="15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  <c r="F19" s="32">
        <v>6</v>
      </c>
      <c r="G19" s="32">
        <v>7</v>
      </c>
      <c r="H19" s="32">
        <v>8</v>
      </c>
      <c r="I19" s="32">
        <v>9</v>
      </c>
      <c r="J19" s="32">
        <v>10</v>
      </c>
      <c r="K19" s="32">
        <v>11</v>
      </c>
      <c r="L19" s="32">
        <v>12</v>
      </c>
      <c r="M19" s="32">
        <v>13</v>
      </c>
      <c r="N19" s="32">
        <v>14</v>
      </c>
      <c r="O19" s="32">
        <v>15</v>
      </c>
      <c r="P19" s="32">
        <v>16</v>
      </c>
    </row>
    <row r="20" spans="1:18" ht="50.1" customHeight="1" x14ac:dyDescent="0.2">
      <c r="A20" s="33">
        <v>1</v>
      </c>
      <c r="B20" s="33" t="s">
        <v>40</v>
      </c>
      <c r="C20" s="35">
        <v>0.4</v>
      </c>
      <c r="D20" s="33" t="s">
        <v>41</v>
      </c>
      <c r="E20" s="36">
        <v>4.0599999999999996</v>
      </c>
      <c r="F20" s="33" t="s">
        <v>42</v>
      </c>
      <c r="G20" s="33" t="s">
        <v>75</v>
      </c>
      <c r="H20" s="37">
        <v>160</v>
      </c>
      <c r="I20" s="37">
        <f>H20*E20*Q20</f>
        <v>805.50399999999991</v>
      </c>
      <c r="J20" s="35"/>
      <c r="K20" s="33"/>
      <c r="L20" s="36"/>
      <c r="M20" s="33"/>
      <c r="N20" s="33"/>
      <c r="O20" s="37"/>
      <c r="P20" s="37"/>
      <c r="Q20" s="34">
        <v>1.24</v>
      </c>
      <c r="R20" s="34" t="s">
        <v>0</v>
      </c>
    </row>
    <row r="21" spans="1:18" ht="50.1" customHeight="1" x14ac:dyDescent="0.2">
      <c r="A21" s="19">
        <v>2</v>
      </c>
      <c r="B21" s="19" t="s">
        <v>109</v>
      </c>
      <c r="C21" s="19" t="s">
        <v>110</v>
      </c>
      <c r="D21" s="19" t="s">
        <v>111</v>
      </c>
      <c r="E21" s="38">
        <f>3/1000</f>
        <v>3.0000000000000001E-3</v>
      </c>
      <c r="F21" s="19" t="s">
        <v>112</v>
      </c>
      <c r="G21" s="19" t="s">
        <v>113</v>
      </c>
      <c r="H21" s="21">
        <v>163</v>
      </c>
      <c r="I21" s="37">
        <f t="shared" ref="I21:I25" si="0">H21*E21*Q21</f>
        <v>0.51344999999999996</v>
      </c>
      <c r="J21" s="19"/>
      <c r="K21" s="19"/>
      <c r="L21" s="38"/>
      <c r="M21" s="19"/>
      <c r="N21" s="19"/>
      <c r="O21" s="21"/>
      <c r="P21" s="21"/>
      <c r="Q21" s="34">
        <v>1.05</v>
      </c>
      <c r="R21" s="34" t="s">
        <v>0</v>
      </c>
    </row>
    <row r="22" spans="1:18" ht="50.1" customHeight="1" x14ac:dyDescent="0.2">
      <c r="A22" s="19">
        <v>3</v>
      </c>
      <c r="B22" s="19" t="s">
        <v>109</v>
      </c>
      <c r="C22" s="19" t="s">
        <v>110</v>
      </c>
      <c r="D22" s="19" t="s">
        <v>114</v>
      </c>
      <c r="E22" s="38">
        <f>87/1000</f>
        <v>8.6999999999999994E-2</v>
      </c>
      <c r="F22" s="19" t="s">
        <v>112</v>
      </c>
      <c r="G22" s="19" t="s">
        <v>115</v>
      </c>
      <c r="H22" s="21">
        <v>310</v>
      </c>
      <c r="I22" s="37">
        <f t="shared" si="0"/>
        <v>28.3185</v>
      </c>
      <c r="J22" s="19"/>
      <c r="K22" s="19"/>
      <c r="L22" s="38"/>
      <c r="M22" s="19"/>
      <c r="N22" s="19"/>
      <c r="O22" s="21"/>
      <c r="P22" s="21"/>
      <c r="Q22" s="34">
        <v>1.05</v>
      </c>
      <c r="R22" s="34" t="s">
        <v>0</v>
      </c>
    </row>
    <row r="23" spans="1:18" ht="50.1" customHeight="1" x14ac:dyDescent="0.2">
      <c r="A23" s="19">
        <v>4</v>
      </c>
      <c r="B23" s="19" t="s">
        <v>109</v>
      </c>
      <c r="C23" s="19" t="s">
        <v>110</v>
      </c>
      <c r="D23" s="19" t="s">
        <v>116</v>
      </c>
      <c r="E23" s="38">
        <f>28/1000</f>
        <v>2.8000000000000001E-2</v>
      </c>
      <c r="F23" s="19" t="s">
        <v>112</v>
      </c>
      <c r="G23" s="19" t="s">
        <v>117</v>
      </c>
      <c r="H23" s="21">
        <v>262</v>
      </c>
      <c r="I23" s="37">
        <f t="shared" si="0"/>
        <v>7.7028000000000008</v>
      </c>
      <c r="J23" s="19"/>
      <c r="K23" s="19"/>
      <c r="L23" s="38"/>
      <c r="M23" s="19"/>
      <c r="N23" s="19"/>
      <c r="O23" s="21"/>
      <c r="P23" s="21"/>
      <c r="Q23" s="34">
        <v>1.05</v>
      </c>
      <c r="R23" s="34" t="s">
        <v>0</v>
      </c>
    </row>
    <row r="24" spans="1:18" ht="50.1" customHeight="1" x14ac:dyDescent="0.2">
      <c r="A24" s="19">
        <v>5</v>
      </c>
      <c r="B24" s="19" t="s">
        <v>109</v>
      </c>
      <c r="C24" s="19" t="s">
        <v>110</v>
      </c>
      <c r="D24" s="19" t="s">
        <v>118</v>
      </c>
      <c r="E24" s="20">
        <f>166/1000</f>
        <v>0.16600000000000001</v>
      </c>
      <c r="F24" s="19" t="s">
        <v>112</v>
      </c>
      <c r="G24" s="19" t="s">
        <v>119</v>
      </c>
      <c r="H24" s="21">
        <v>219</v>
      </c>
      <c r="I24" s="37">
        <f t="shared" si="0"/>
        <v>38.171700000000001</v>
      </c>
      <c r="J24" s="19"/>
      <c r="K24" s="19"/>
      <c r="L24" s="20"/>
      <c r="M24" s="19"/>
      <c r="N24" s="19"/>
      <c r="O24" s="21"/>
      <c r="P24" s="21"/>
      <c r="Q24" s="34">
        <v>1.05</v>
      </c>
      <c r="R24" s="34" t="s">
        <v>0</v>
      </c>
    </row>
    <row r="25" spans="1:18" ht="50.1" customHeight="1" x14ac:dyDescent="0.2">
      <c r="A25" s="19">
        <v>6</v>
      </c>
      <c r="B25" s="19" t="s">
        <v>109</v>
      </c>
      <c r="C25" s="19" t="s">
        <v>110</v>
      </c>
      <c r="D25" s="19" t="s">
        <v>120</v>
      </c>
      <c r="E25" s="38">
        <f>271/1000</f>
        <v>0.27100000000000002</v>
      </c>
      <c r="F25" s="19" t="s">
        <v>112</v>
      </c>
      <c r="G25" s="19" t="s">
        <v>121</v>
      </c>
      <c r="H25" s="21">
        <v>185</v>
      </c>
      <c r="I25" s="37">
        <f t="shared" si="0"/>
        <v>52.641750000000009</v>
      </c>
      <c r="J25" s="19"/>
      <c r="K25" s="19"/>
      <c r="L25" s="38"/>
      <c r="M25" s="19"/>
      <c r="N25" s="19"/>
      <c r="O25" s="21"/>
      <c r="P25" s="21"/>
      <c r="Q25" s="34">
        <v>1.05</v>
      </c>
      <c r="R25" s="34" t="s">
        <v>0</v>
      </c>
    </row>
    <row r="26" spans="1:18" ht="50.1" customHeight="1" x14ac:dyDescent="0.2">
      <c r="A26" s="33">
        <v>7</v>
      </c>
      <c r="B26" s="33" t="s">
        <v>27</v>
      </c>
      <c r="C26" s="33" t="s">
        <v>0</v>
      </c>
      <c r="D26" s="33" t="s">
        <v>0</v>
      </c>
      <c r="E26" s="36" t="s">
        <v>0</v>
      </c>
      <c r="F26" s="33" t="s">
        <v>0</v>
      </c>
      <c r="G26" s="33" t="s">
        <v>0</v>
      </c>
      <c r="H26" s="37" t="s">
        <v>0</v>
      </c>
      <c r="I26" s="37">
        <f>SUM(I20:I25)</f>
        <v>932.85219999999993</v>
      </c>
      <c r="J26" s="33"/>
      <c r="K26" s="33"/>
      <c r="L26" s="36"/>
      <c r="M26" s="33"/>
      <c r="N26" s="33"/>
      <c r="O26" s="37"/>
      <c r="P26" s="37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style="34" bestFit="1" customWidth="1"/>
    <col min="2" max="2" width="25" style="34" bestFit="1" customWidth="1"/>
    <col min="3" max="3" width="13" style="34" bestFit="1" customWidth="1"/>
    <col min="4" max="4" width="23" style="34" bestFit="1" customWidth="1"/>
    <col min="5" max="5" width="13" style="34" bestFit="1" customWidth="1"/>
    <col min="6" max="6" width="10" style="34" bestFit="1" customWidth="1"/>
    <col min="7" max="7" width="13" style="34" bestFit="1" customWidth="1"/>
    <col min="8" max="8" width="16" style="34" bestFit="1" customWidth="1"/>
    <col min="9" max="9" width="14" style="34" bestFit="1" customWidth="1"/>
    <col min="10" max="10" width="13" style="34" bestFit="1" customWidth="1"/>
    <col min="11" max="11" width="22" style="34" bestFit="1" customWidth="1"/>
    <col min="12" max="12" width="13" style="34" bestFit="1" customWidth="1"/>
    <col min="13" max="13" width="10" style="34" bestFit="1" customWidth="1"/>
    <col min="14" max="14" width="13" style="34" bestFit="1" customWidth="1"/>
    <col min="15" max="15" width="16" style="34" bestFit="1" customWidth="1"/>
    <col min="16" max="16" width="15.875" style="34" bestFit="1" customWidth="1"/>
    <col min="17" max="17" width="8.375" style="34" bestFit="1" customWidth="1"/>
    <col min="18" max="18" width="15.625" style="34" bestFit="1" customWidth="1"/>
    <col min="19" max="16384" width="9" style="34"/>
  </cols>
  <sheetData>
    <row r="1" spans="1:16" x14ac:dyDescent="0.2">
      <c r="A1" s="31" t="s">
        <v>0</v>
      </c>
      <c r="B1" s="31" t="s">
        <v>0</v>
      </c>
      <c r="C1" s="31" t="s">
        <v>0</v>
      </c>
      <c r="D1" s="31" t="s">
        <v>0</v>
      </c>
      <c r="E1" s="31" t="s">
        <v>0</v>
      </c>
      <c r="F1" s="31" t="s">
        <v>0</v>
      </c>
      <c r="G1" s="31" t="s">
        <v>0</v>
      </c>
      <c r="H1" s="31" t="s">
        <v>0</v>
      </c>
      <c r="I1" s="31" t="s">
        <v>0</v>
      </c>
      <c r="J1" s="31" t="s">
        <v>0</v>
      </c>
      <c r="K1" s="31" t="s">
        <v>0</v>
      </c>
      <c r="L1" s="31" t="s">
        <v>0</v>
      </c>
      <c r="M1" s="31" t="s">
        <v>0</v>
      </c>
      <c r="N1" s="31" t="s">
        <v>0</v>
      </c>
      <c r="O1" s="81" t="s">
        <v>1</v>
      </c>
      <c r="P1" s="81" t="s">
        <v>0</v>
      </c>
    </row>
    <row r="2" spans="1:16" x14ac:dyDescent="0.2">
      <c r="A2" s="31" t="s">
        <v>0</v>
      </c>
      <c r="B2" s="31" t="s">
        <v>0</v>
      </c>
      <c r="C2" s="31" t="s">
        <v>0</v>
      </c>
      <c r="D2" s="31" t="s">
        <v>0</v>
      </c>
      <c r="E2" s="31" t="s">
        <v>0</v>
      </c>
      <c r="F2" s="31" t="s">
        <v>0</v>
      </c>
      <c r="G2" s="31" t="s">
        <v>0</v>
      </c>
      <c r="H2" s="31" t="s">
        <v>0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81" t="s">
        <v>2</v>
      </c>
      <c r="P2" s="81" t="s">
        <v>0</v>
      </c>
    </row>
    <row r="3" spans="1:16" x14ac:dyDescent="0.2">
      <c r="A3" s="3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31" t="s">
        <v>0</v>
      </c>
      <c r="G3" s="31" t="s">
        <v>0</v>
      </c>
      <c r="H3" s="31" t="s">
        <v>0</v>
      </c>
      <c r="I3" s="31" t="s">
        <v>0</v>
      </c>
      <c r="J3" s="31" t="s">
        <v>0</v>
      </c>
      <c r="K3" s="31" t="s">
        <v>0</v>
      </c>
      <c r="L3" s="31" t="s">
        <v>0</v>
      </c>
      <c r="M3" s="31" t="s">
        <v>0</v>
      </c>
      <c r="N3" s="31" t="s">
        <v>0</v>
      </c>
      <c r="O3" s="81" t="s">
        <v>3</v>
      </c>
      <c r="P3" s="81" t="s">
        <v>0</v>
      </c>
    </row>
    <row r="4" spans="1:16" ht="45" customHeight="1" x14ac:dyDescent="0.2">
      <c r="A4" s="82" t="s">
        <v>4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1:16" x14ac:dyDescent="0.2">
      <c r="A5" s="34" t="s">
        <v>0</v>
      </c>
    </row>
    <row r="6" spans="1:16" x14ac:dyDescent="0.2">
      <c r="A6" s="79" t="s">
        <v>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1:16" x14ac:dyDescent="0.2">
      <c r="A7" s="76" t="s">
        <v>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</row>
    <row r="8" spans="1:16" ht="14.25" customHeight="1" x14ac:dyDescent="0.2">
      <c r="A8" s="71" t="str">
        <f>т1!A8</f>
        <v>Год раскрытия информации: 2021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25.5" customHeight="1" x14ac:dyDescent="0.2">
      <c r="A9" s="68" t="str">
        <f>т1!A9</f>
        <v>Наименование инвестиционного проекта: Перевод потребителей с напряжения 0,23 кВ на 0,4 кВ в городе Калининграде со строительством и реконструкцией 42 трансформаторных подстанций мощностью 12,22 МВА и 98,05 км линий электропередачи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4.25" customHeight="1" x14ac:dyDescent="0.2">
      <c r="A10" s="68" t="str">
        <f>т1!A10</f>
        <v>Идентификатор инвестиционного проекта: H_2737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x14ac:dyDescent="0.2">
      <c r="A11" s="78" t="str">
        <f>т1!A11</f>
        <v>Решение от утверждении инвестиционной программы отсутствует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6" x14ac:dyDescent="0.2">
      <c r="A12" s="76" t="s">
        <v>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x14ac:dyDescent="0.2">
      <c r="A13" s="78" t="s">
        <v>9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6" x14ac:dyDescent="0.2">
      <c r="A14" s="79" t="s">
        <v>43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6" x14ac:dyDescent="0.2">
      <c r="A15" s="80" t="s">
        <v>11</v>
      </c>
      <c r="B15" s="80" t="s">
        <v>12</v>
      </c>
      <c r="C15" s="80" t="s">
        <v>13</v>
      </c>
      <c r="D15" s="80" t="s">
        <v>0</v>
      </c>
      <c r="E15" s="80" t="s">
        <v>0</v>
      </c>
      <c r="F15" s="80" t="s">
        <v>0</v>
      </c>
      <c r="G15" s="80" t="s">
        <v>0</v>
      </c>
      <c r="H15" s="80" t="s">
        <v>0</v>
      </c>
      <c r="I15" s="80" t="s">
        <v>0</v>
      </c>
      <c r="J15" s="80" t="s">
        <v>14</v>
      </c>
      <c r="K15" s="80" t="s">
        <v>0</v>
      </c>
      <c r="L15" s="80" t="s">
        <v>0</v>
      </c>
      <c r="M15" s="80" t="s">
        <v>0</v>
      </c>
      <c r="N15" s="80" t="s">
        <v>0</v>
      </c>
      <c r="O15" s="80" t="s">
        <v>0</v>
      </c>
      <c r="P15" s="80" t="s">
        <v>0</v>
      </c>
    </row>
    <row r="16" spans="1:16" ht="30" customHeight="1" x14ac:dyDescent="0.2">
      <c r="A16" s="80" t="s">
        <v>0</v>
      </c>
      <c r="B16" s="80" t="s">
        <v>0</v>
      </c>
      <c r="C16" s="7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D16" s="70" t="s">
        <v>0</v>
      </c>
      <c r="E16" s="70" t="s">
        <v>0</v>
      </c>
      <c r="F16" s="70" t="s">
        <v>0</v>
      </c>
      <c r="G16" s="70" t="s">
        <v>0</v>
      </c>
      <c r="H16" s="70" t="s">
        <v>0</v>
      </c>
      <c r="I16" s="70" t="s">
        <v>0</v>
      </c>
      <c r="J16" s="8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K16" s="80" t="s">
        <v>0</v>
      </c>
      <c r="L16" s="80" t="s">
        <v>0</v>
      </c>
      <c r="M16" s="80" t="s">
        <v>0</v>
      </c>
      <c r="N16" s="80" t="s">
        <v>0</v>
      </c>
      <c r="O16" s="80" t="s">
        <v>0</v>
      </c>
      <c r="P16" s="80" t="s">
        <v>0</v>
      </c>
    </row>
    <row r="17" spans="1:18" ht="30" customHeight="1" x14ac:dyDescent="0.2">
      <c r="A17" s="80" t="s">
        <v>0</v>
      </c>
      <c r="B17" s="80" t="s">
        <v>0</v>
      </c>
      <c r="C17" s="80" t="s">
        <v>15</v>
      </c>
      <c r="D17" s="80" t="s">
        <v>0</v>
      </c>
      <c r="E17" s="80" t="s">
        <v>0</v>
      </c>
      <c r="F17" s="80" t="s">
        <v>0</v>
      </c>
      <c r="G17" s="80" t="s">
        <v>16</v>
      </c>
      <c r="H17" s="80" t="s">
        <v>0</v>
      </c>
      <c r="I17" s="80" t="s">
        <v>0</v>
      </c>
      <c r="J17" s="80" t="s">
        <v>17</v>
      </c>
      <c r="K17" s="80" t="s">
        <v>0</v>
      </c>
      <c r="L17" s="80" t="s">
        <v>0</v>
      </c>
      <c r="M17" s="80" t="s">
        <v>0</v>
      </c>
      <c r="N17" s="80" t="s">
        <v>16</v>
      </c>
      <c r="O17" s="80" t="s">
        <v>0</v>
      </c>
      <c r="P17" s="80" t="s">
        <v>0</v>
      </c>
    </row>
    <row r="18" spans="1:18" ht="60" x14ac:dyDescent="0.2">
      <c r="A18" s="80" t="s">
        <v>0</v>
      </c>
      <c r="B18" s="80" t="s">
        <v>0</v>
      </c>
      <c r="C18" s="32" t="s">
        <v>18</v>
      </c>
      <c r="D18" s="32" t="s">
        <v>19</v>
      </c>
      <c r="E18" s="32" t="s">
        <v>20</v>
      </c>
      <c r="F18" s="32" t="s">
        <v>21</v>
      </c>
      <c r="G18" s="32" t="s">
        <v>22</v>
      </c>
      <c r="H18" s="32" t="s">
        <v>23</v>
      </c>
      <c r="I18" s="32" t="s">
        <v>24</v>
      </c>
      <c r="J18" s="32" t="s">
        <v>18</v>
      </c>
      <c r="K18" s="32" t="s">
        <v>19</v>
      </c>
      <c r="L18" s="32" t="s">
        <v>20</v>
      </c>
      <c r="M18" s="32" t="s">
        <v>21</v>
      </c>
      <c r="N18" s="32" t="s">
        <v>22</v>
      </c>
      <c r="O18" s="32" t="s">
        <v>23</v>
      </c>
      <c r="P18" s="32" t="s">
        <v>24</v>
      </c>
      <c r="Q18" s="32" t="s">
        <v>25</v>
      </c>
      <c r="R18" s="32" t="s">
        <v>26</v>
      </c>
    </row>
    <row r="19" spans="1:18" ht="15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  <c r="F19" s="32">
        <v>6</v>
      </c>
      <c r="G19" s="32">
        <v>7</v>
      </c>
      <c r="H19" s="32">
        <v>8</v>
      </c>
      <c r="I19" s="32">
        <v>9</v>
      </c>
      <c r="J19" s="32">
        <v>10</v>
      </c>
      <c r="K19" s="32">
        <v>11</v>
      </c>
      <c r="L19" s="32">
        <v>12</v>
      </c>
      <c r="M19" s="32">
        <v>13</v>
      </c>
      <c r="N19" s="32">
        <v>14</v>
      </c>
      <c r="O19" s="32">
        <v>15</v>
      </c>
      <c r="P19" s="32">
        <v>16</v>
      </c>
    </row>
    <row r="20" spans="1:18" ht="75" x14ac:dyDescent="0.2">
      <c r="A20" s="33">
        <v>1</v>
      </c>
      <c r="B20" s="33" t="s">
        <v>44</v>
      </c>
      <c r="C20" s="35">
        <v>0.4</v>
      </c>
      <c r="D20" s="33" t="s">
        <v>46</v>
      </c>
      <c r="E20" s="36">
        <f>SUM(E21:E35)-E38</f>
        <v>88.334999999999994</v>
      </c>
      <c r="F20" s="33" t="s">
        <v>45</v>
      </c>
      <c r="G20" s="33" t="s">
        <v>77</v>
      </c>
      <c r="H20" s="39">
        <v>1388</v>
      </c>
      <c r="I20" s="39">
        <f>H20*E20*Q20</f>
        <v>122608.98</v>
      </c>
      <c r="J20" s="35"/>
      <c r="K20" s="33"/>
      <c r="L20" s="36"/>
      <c r="M20" s="33"/>
      <c r="N20" s="33"/>
      <c r="O20" s="39"/>
      <c r="P20" s="39"/>
      <c r="Q20" s="34">
        <v>1</v>
      </c>
      <c r="R20" s="34" t="s">
        <v>0</v>
      </c>
    </row>
    <row r="21" spans="1:18" ht="50.1" customHeight="1" x14ac:dyDescent="0.2">
      <c r="A21" s="33">
        <v>3</v>
      </c>
      <c r="B21" s="33" t="s">
        <v>47</v>
      </c>
      <c r="C21" s="35">
        <v>0.4</v>
      </c>
      <c r="D21" s="33" t="s">
        <v>48</v>
      </c>
      <c r="E21" s="38">
        <f>(5+6973)/1000</f>
        <v>6.9779999999999998</v>
      </c>
      <c r="F21" s="33" t="s">
        <v>42</v>
      </c>
      <c r="G21" s="33" t="s">
        <v>76</v>
      </c>
      <c r="H21" s="39">
        <v>618</v>
      </c>
      <c r="I21" s="39">
        <f t="shared" ref="I21:I39" si="0">H21*E21*Q21</f>
        <v>4786.7684399999998</v>
      </c>
      <c r="J21" s="35"/>
      <c r="K21" s="33"/>
      <c r="L21" s="38"/>
      <c r="M21" s="33"/>
      <c r="N21" s="33"/>
      <c r="O21" s="39"/>
      <c r="P21" s="39"/>
      <c r="Q21" s="34">
        <v>1.1100000000000001</v>
      </c>
      <c r="R21" s="34" t="s">
        <v>0</v>
      </c>
    </row>
    <row r="22" spans="1:18" ht="50.1" customHeight="1" x14ac:dyDescent="0.2">
      <c r="A22" s="19">
        <v>4</v>
      </c>
      <c r="B22" s="19" t="s">
        <v>47</v>
      </c>
      <c r="C22" s="35">
        <v>0.4</v>
      </c>
      <c r="D22" s="19" t="s">
        <v>103</v>
      </c>
      <c r="E22" s="38">
        <f>57/1000</f>
        <v>5.7000000000000002E-2</v>
      </c>
      <c r="F22" s="19" t="s">
        <v>42</v>
      </c>
      <c r="G22" s="19" t="s">
        <v>104</v>
      </c>
      <c r="H22" s="21">
        <v>254</v>
      </c>
      <c r="I22" s="39">
        <f t="shared" si="0"/>
        <v>16.07058</v>
      </c>
      <c r="J22" s="35"/>
      <c r="K22" s="19"/>
      <c r="L22" s="38"/>
      <c r="M22" s="19"/>
      <c r="N22" s="19"/>
      <c r="O22" s="21"/>
      <c r="P22" s="39"/>
      <c r="Q22" s="34">
        <v>1.1100000000000001</v>
      </c>
      <c r="R22" s="34" t="s">
        <v>0</v>
      </c>
    </row>
    <row r="23" spans="1:18" ht="50.1" customHeight="1" x14ac:dyDescent="0.2">
      <c r="A23" s="19">
        <v>5</v>
      </c>
      <c r="B23" s="19" t="s">
        <v>47</v>
      </c>
      <c r="C23" s="35">
        <v>0.4</v>
      </c>
      <c r="D23" s="19" t="s">
        <v>84</v>
      </c>
      <c r="E23" s="38">
        <f>(66+14818)/1000</f>
        <v>14.884</v>
      </c>
      <c r="F23" s="19" t="s">
        <v>42</v>
      </c>
      <c r="G23" s="19" t="s">
        <v>85</v>
      </c>
      <c r="H23" s="21">
        <v>304</v>
      </c>
      <c r="I23" s="39">
        <f t="shared" si="0"/>
        <v>5022.4569600000004</v>
      </c>
      <c r="J23" s="35"/>
      <c r="K23" s="19"/>
      <c r="L23" s="38"/>
      <c r="M23" s="19"/>
      <c r="N23" s="19"/>
      <c r="O23" s="21"/>
      <c r="P23" s="39"/>
      <c r="Q23" s="34">
        <v>1.1100000000000001</v>
      </c>
      <c r="R23" s="34" t="s">
        <v>0</v>
      </c>
    </row>
    <row r="24" spans="1:18" ht="50.1" customHeight="1" x14ac:dyDescent="0.2">
      <c r="A24" s="19">
        <v>6</v>
      </c>
      <c r="B24" s="19" t="s">
        <v>47</v>
      </c>
      <c r="C24" s="35">
        <v>0.4</v>
      </c>
      <c r="D24" s="19" t="s">
        <v>86</v>
      </c>
      <c r="E24" s="38">
        <v>26.513000000000002</v>
      </c>
      <c r="F24" s="19" t="s">
        <v>42</v>
      </c>
      <c r="G24" s="19" t="s">
        <v>87</v>
      </c>
      <c r="H24" s="21">
        <v>340</v>
      </c>
      <c r="I24" s="39">
        <f t="shared" si="0"/>
        <v>10006.006200000002</v>
      </c>
      <c r="J24" s="35"/>
      <c r="K24" s="19"/>
      <c r="L24" s="38"/>
      <c r="M24" s="19"/>
      <c r="N24" s="19"/>
      <c r="O24" s="21"/>
      <c r="P24" s="39"/>
      <c r="Q24" s="34">
        <v>1.1100000000000001</v>
      </c>
      <c r="R24" s="34" t="s">
        <v>0</v>
      </c>
    </row>
    <row r="25" spans="1:18" ht="50.1" customHeight="1" x14ac:dyDescent="0.2">
      <c r="A25" s="19">
        <v>7</v>
      </c>
      <c r="B25" s="19" t="s">
        <v>47</v>
      </c>
      <c r="C25" s="35">
        <v>0.4</v>
      </c>
      <c r="D25" s="19" t="s">
        <v>88</v>
      </c>
      <c r="E25" s="38">
        <f>(10+12336)/1000</f>
        <v>12.346</v>
      </c>
      <c r="F25" s="19" t="s">
        <v>42</v>
      </c>
      <c r="G25" s="19" t="s">
        <v>89</v>
      </c>
      <c r="H25" s="21">
        <v>398</v>
      </c>
      <c r="I25" s="39">
        <f t="shared" si="0"/>
        <v>5454.2158799999997</v>
      </c>
      <c r="J25" s="35"/>
      <c r="K25" s="19"/>
      <c r="L25" s="38"/>
      <c r="M25" s="19"/>
      <c r="N25" s="19"/>
      <c r="O25" s="21"/>
      <c r="P25" s="39"/>
      <c r="Q25" s="34">
        <v>1.1100000000000001</v>
      </c>
      <c r="R25" s="34" t="s">
        <v>0</v>
      </c>
    </row>
    <row r="26" spans="1:18" ht="50.1" customHeight="1" x14ac:dyDescent="0.2">
      <c r="A26" s="19">
        <v>8</v>
      </c>
      <c r="B26" s="19" t="s">
        <v>47</v>
      </c>
      <c r="C26" s="35">
        <v>0.4</v>
      </c>
      <c r="D26" s="19" t="s">
        <v>90</v>
      </c>
      <c r="E26" s="38">
        <f>(10+5553)/1000</f>
        <v>5.5629999999999997</v>
      </c>
      <c r="F26" s="19" t="s">
        <v>42</v>
      </c>
      <c r="G26" s="19" t="s">
        <v>91</v>
      </c>
      <c r="H26" s="21">
        <v>448</v>
      </c>
      <c r="I26" s="39">
        <f t="shared" si="0"/>
        <v>2766.3686400000001</v>
      </c>
      <c r="J26" s="35"/>
      <c r="K26" s="19"/>
      <c r="L26" s="38"/>
      <c r="M26" s="19"/>
      <c r="N26" s="19"/>
      <c r="O26" s="21"/>
      <c r="P26" s="39"/>
      <c r="Q26" s="34">
        <v>1.1100000000000001</v>
      </c>
      <c r="R26" s="34" t="s">
        <v>0</v>
      </c>
    </row>
    <row r="27" spans="1:18" ht="50.1" customHeight="1" x14ac:dyDescent="0.2">
      <c r="A27" s="19">
        <v>9</v>
      </c>
      <c r="B27" s="19" t="s">
        <v>47</v>
      </c>
      <c r="C27" s="35">
        <v>0.4</v>
      </c>
      <c r="D27" s="19" t="s">
        <v>92</v>
      </c>
      <c r="E27" s="38">
        <f>3088/1000</f>
        <v>3.0880000000000001</v>
      </c>
      <c r="F27" s="19" t="s">
        <v>42</v>
      </c>
      <c r="G27" s="19" t="s">
        <v>93</v>
      </c>
      <c r="H27" s="21">
        <v>539</v>
      </c>
      <c r="I27" s="39">
        <f t="shared" si="0"/>
        <v>1847.5195200000003</v>
      </c>
      <c r="J27" s="35"/>
      <c r="K27" s="19"/>
      <c r="L27" s="38"/>
      <c r="M27" s="19"/>
      <c r="N27" s="19"/>
      <c r="O27" s="21"/>
      <c r="P27" s="39"/>
      <c r="Q27" s="34">
        <v>1.1100000000000001</v>
      </c>
      <c r="R27" s="34" t="s">
        <v>0</v>
      </c>
    </row>
    <row r="28" spans="1:18" ht="50.1" customHeight="1" x14ac:dyDescent="0.2">
      <c r="A28" s="19">
        <v>10</v>
      </c>
      <c r="B28" s="19" t="s">
        <v>47</v>
      </c>
      <c r="C28" s="35">
        <v>0.4</v>
      </c>
      <c r="D28" s="19" t="s">
        <v>94</v>
      </c>
      <c r="E28" s="38">
        <f>(1551)/1000</f>
        <v>1.5509999999999999</v>
      </c>
      <c r="F28" s="19" t="s">
        <v>42</v>
      </c>
      <c r="G28" s="19" t="s">
        <v>95</v>
      </c>
      <c r="H28" s="21">
        <v>722</v>
      </c>
      <c r="I28" s="39">
        <f t="shared" si="0"/>
        <v>1243.00242</v>
      </c>
      <c r="J28" s="35"/>
      <c r="K28" s="19"/>
      <c r="L28" s="38"/>
      <c r="M28" s="19"/>
      <c r="N28" s="19"/>
      <c r="O28" s="21"/>
      <c r="P28" s="39"/>
      <c r="Q28" s="34">
        <v>1.1100000000000001</v>
      </c>
      <c r="R28" s="34" t="s">
        <v>0</v>
      </c>
    </row>
    <row r="29" spans="1:18" ht="50.1" customHeight="1" x14ac:dyDescent="0.2">
      <c r="A29" s="19">
        <v>11</v>
      </c>
      <c r="B29" s="19" t="s">
        <v>47</v>
      </c>
      <c r="C29" s="35">
        <v>0.4</v>
      </c>
      <c r="D29" s="19" t="s">
        <v>96</v>
      </c>
      <c r="E29" s="38">
        <f>16/1000</f>
        <v>1.6E-2</v>
      </c>
      <c r="F29" s="19" t="s">
        <v>42</v>
      </c>
      <c r="G29" s="19" t="s">
        <v>97</v>
      </c>
      <c r="H29" s="21">
        <v>916</v>
      </c>
      <c r="I29" s="39">
        <f t="shared" si="0"/>
        <v>16.268160000000002</v>
      </c>
      <c r="J29" s="35"/>
      <c r="K29" s="19"/>
      <c r="L29" s="38"/>
      <c r="M29" s="19"/>
      <c r="N29" s="19"/>
      <c r="O29" s="21"/>
      <c r="P29" s="39"/>
      <c r="Q29" s="34">
        <v>1.1100000000000001</v>
      </c>
      <c r="R29" s="34" t="s">
        <v>0</v>
      </c>
    </row>
    <row r="30" spans="1:18" ht="50.1" customHeight="1" x14ac:dyDescent="0.2">
      <c r="A30" s="19">
        <v>12</v>
      </c>
      <c r="B30" s="19" t="s">
        <v>47</v>
      </c>
      <c r="C30" s="35">
        <v>0.4</v>
      </c>
      <c r="D30" s="19" t="s">
        <v>98</v>
      </c>
      <c r="E30" s="38">
        <f>(25401)/1000</f>
        <v>25.401</v>
      </c>
      <c r="F30" s="19" t="s">
        <v>42</v>
      </c>
      <c r="G30" s="19" t="s">
        <v>99</v>
      </c>
      <c r="H30" s="21">
        <v>1116</v>
      </c>
      <c r="I30" s="39">
        <f t="shared" si="0"/>
        <v>31465.742760000001</v>
      </c>
      <c r="J30" s="35"/>
      <c r="K30" s="19"/>
      <c r="L30" s="38"/>
      <c r="M30" s="19"/>
      <c r="N30" s="19"/>
      <c r="O30" s="21"/>
      <c r="P30" s="39"/>
      <c r="Q30" s="34">
        <v>1.1100000000000001</v>
      </c>
      <c r="R30" s="34" t="s">
        <v>0</v>
      </c>
    </row>
    <row r="31" spans="1:18" ht="50.1" customHeight="1" x14ac:dyDescent="0.2">
      <c r="A31" s="19">
        <v>13</v>
      </c>
      <c r="B31" s="19" t="s">
        <v>105</v>
      </c>
      <c r="C31" s="19">
        <v>10</v>
      </c>
      <c r="D31" s="19" t="s">
        <v>106</v>
      </c>
      <c r="E31" s="20">
        <f>(19+28)/1000</f>
        <v>4.7E-2</v>
      </c>
      <c r="F31" s="19" t="s">
        <v>42</v>
      </c>
      <c r="G31" s="19" t="s">
        <v>107</v>
      </c>
      <c r="H31" s="21">
        <v>1279</v>
      </c>
      <c r="I31" s="39">
        <f t="shared" si="0"/>
        <v>66.725430000000003</v>
      </c>
      <c r="J31" s="19"/>
      <c r="K31" s="19"/>
      <c r="L31" s="20"/>
      <c r="M31" s="19"/>
      <c r="N31" s="19"/>
      <c r="O31" s="21"/>
      <c r="P31" s="39"/>
      <c r="Q31" s="34">
        <v>1.1100000000000001</v>
      </c>
      <c r="R31" s="34" t="s">
        <v>0</v>
      </c>
    </row>
    <row r="32" spans="1:18" ht="50.1" customHeight="1" x14ac:dyDescent="0.2">
      <c r="A32" s="19">
        <v>14</v>
      </c>
      <c r="B32" s="19" t="s">
        <v>105</v>
      </c>
      <c r="C32" s="19">
        <v>10</v>
      </c>
      <c r="D32" s="19" t="s">
        <v>128</v>
      </c>
      <c r="E32" s="20">
        <f>(798+46+132)/1000</f>
        <v>0.97599999999999998</v>
      </c>
      <c r="F32" s="19" t="s">
        <v>42</v>
      </c>
      <c r="G32" s="19" t="s">
        <v>108</v>
      </c>
      <c r="H32" s="21">
        <v>2106</v>
      </c>
      <c r="I32" s="39">
        <f t="shared" si="0"/>
        <v>2281.5561600000005</v>
      </c>
      <c r="J32" s="19"/>
      <c r="K32" s="19"/>
      <c r="L32" s="20"/>
      <c r="M32" s="19"/>
      <c r="N32" s="19"/>
      <c r="O32" s="21"/>
      <c r="P32" s="39"/>
      <c r="Q32" s="34">
        <v>1.1100000000000001</v>
      </c>
    </row>
    <row r="33" spans="1:18" ht="50.1" customHeight="1" x14ac:dyDescent="0.2">
      <c r="A33" s="19">
        <v>15</v>
      </c>
      <c r="B33" s="19" t="s">
        <v>47</v>
      </c>
      <c r="C33" s="19"/>
      <c r="D33" s="19" t="s">
        <v>133</v>
      </c>
      <c r="E33" s="38">
        <f>5/1000</f>
        <v>5.0000000000000001E-3</v>
      </c>
      <c r="F33" s="19" t="s">
        <v>42</v>
      </c>
      <c r="G33" s="19" t="s">
        <v>134</v>
      </c>
      <c r="H33" s="21">
        <v>3018</v>
      </c>
      <c r="I33" s="39">
        <f t="shared" si="0"/>
        <v>16.7499</v>
      </c>
      <c r="J33" s="19"/>
      <c r="K33" s="19"/>
      <c r="L33" s="38"/>
      <c r="M33" s="19"/>
      <c r="N33" s="19"/>
      <c r="O33" s="21"/>
      <c r="P33" s="21"/>
      <c r="Q33" s="34">
        <v>1.1100000000000001</v>
      </c>
      <c r="R33" s="34" t="s">
        <v>0</v>
      </c>
    </row>
    <row r="34" spans="1:18" ht="50.1" customHeight="1" x14ac:dyDescent="0.2">
      <c r="A34" s="19">
        <v>16</v>
      </c>
      <c r="B34" s="19" t="s">
        <v>47</v>
      </c>
      <c r="C34" s="19"/>
      <c r="D34" s="19" t="s">
        <v>132</v>
      </c>
      <c r="E34" s="38">
        <f>14/1000</f>
        <v>1.4E-2</v>
      </c>
      <c r="F34" s="19" t="s">
        <v>42</v>
      </c>
      <c r="G34" s="19" t="s">
        <v>135</v>
      </c>
      <c r="H34" s="21">
        <v>3647</v>
      </c>
      <c r="I34" s="39">
        <f t="shared" si="0"/>
        <v>56.674380000000006</v>
      </c>
      <c r="J34" s="19"/>
      <c r="K34" s="19"/>
      <c r="L34" s="38"/>
      <c r="M34" s="19"/>
      <c r="N34" s="19"/>
      <c r="O34" s="21"/>
      <c r="P34" s="21"/>
      <c r="Q34" s="34">
        <v>1.1100000000000001</v>
      </c>
      <c r="R34" s="34" t="s">
        <v>0</v>
      </c>
    </row>
    <row r="35" spans="1:18" ht="50.1" customHeight="1" x14ac:dyDescent="0.2">
      <c r="A35" s="19">
        <v>17</v>
      </c>
      <c r="B35" s="19" t="s">
        <v>47</v>
      </c>
      <c r="C35" s="19"/>
      <c r="D35" s="19" t="s">
        <v>130</v>
      </c>
      <c r="E35" s="38">
        <f>25/1000</f>
        <v>2.5000000000000001E-2</v>
      </c>
      <c r="F35" s="19" t="s">
        <v>42</v>
      </c>
      <c r="G35" s="19" t="s">
        <v>131</v>
      </c>
      <c r="H35" s="21">
        <v>5836</v>
      </c>
      <c r="I35" s="39">
        <f t="shared" si="0"/>
        <v>161.94900000000001</v>
      </c>
      <c r="J35" s="19"/>
      <c r="K35" s="19"/>
      <c r="L35" s="38"/>
      <c r="M35" s="19"/>
      <c r="N35" s="19"/>
      <c r="O35" s="21"/>
      <c r="P35" s="21"/>
      <c r="Q35" s="34">
        <v>1.1100000000000001</v>
      </c>
      <c r="R35" s="34" t="s">
        <v>0</v>
      </c>
    </row>
    <row r="36" spans="1:18" ht="90" x14ac:dyDescent="0.2">
      <c r="A36" s="19">
        <v>18</v>
      </c>
      <c r="B36" s="19" t="s">
        <v>129</v>
      </c>
      <c r="C36" s="19"/>
      <c r="D36" s="19" t="s">
        <v>100</v>
      </c>
      <c r="E36" s="20">
        <f>4675.3+4536.4+1493+1642.8+10313.7+10275.8</f>
        <v>32937</v>
      </c>
      <c r="F36" s="19" t="s">
        <v>101</v>
      </c>
      <c r="G36" s="19" t="s">
        <v>102</v>
      </c>
      <c r="H36" s="21">
        <v>1.3</v>
      </c>
      <c r="I36" s="39">
        <f t="shared" si="0"/>
        <v>42818.1</v>
      </c>
      <c r="J36" s="19"/>
      <c r="K36" s="19"/>
      <c r="L36" s="20"/>
      <c r="M36" s="19"/>
      <c r="N36" s="19"/>
      <c r="O36" s="21"/>
      <c r="P36" s="39"/>
      <c r="Q36" s="34">
        <v>1</v>
      </c>
      <c r="R36" s="40"/>
    </row>
    <row r="37" spans="1:18" ht="90" x14ac:dyDescent="0.2">
      <c r="A37" s="19">
        <v>19</v>
      </c>
      <c r="B37" s="19" t="s">
        <v>129</v>
      </c>
      <c r="C37" s="45"/>
      <c r="D37" s="19" t="s">
        <v>122</v>
      </c>
      <c r="E37" s="20">
        <f>3792.3+2161.3+99+502+735.5+503.9</f>
        <v>7794</v>
      </c>
      <c r="F37" s="19" t="s">
        <v>101</v>
      </c>
      <c r="G37" s="19" t="s">
        <v>123</v>
      </c>
      <c r="H37" s="21">
        <v>2.3199999999999998</v>
      </c>
      <c r="I37" s="39">
        <f t="shared" si="0"/>
        <v>18082.079999999998</v>
      </c>
      <c r="K37" s="19"/>
      <c r="L37" s="20"/>
      <c r="M37" s="19"/>
      <c r="N37" s="19"/>
      <c r="O37" s="21"/>
      <c r="P37" s="39"/>
      <c r="Q37" s="34">
        <v>1</v>
      </c>
    </row>
    <row r="38" spans="1:18" ht="60" x14ac:dyDescent="0.2">
      <c r="A38" s="19">
        <v>20</v>
      </c>
      <c r="B38" s="19" t="s">
        <v>81</v>
      </c>
      <c r="C38" s="19"/>
      <c r="D38" s="19" t="s">
        <v>82</v>
      </c>
      <c r="E38" s="41">
        <v>9.1289999999999996</v>
      </c>
      <c r="F38" s="19" t="s">
        <v>42</v>
      </c>
      <c r="G38" s="19" t="s">
        <v>83</v>
      </c>
      <c r="H38" s="21">
        <v>23636</v>
      </c>
      <c r="I38" s="39">
        <f t="shared" si="0"/>
        <v>239508.07884</v>
      </c>
      <c r="J38" s="19"/>
      <c r="K38" s="19"/>
      <c r="L38" s="41"/>
      <c r="M38" s="19"/>
      <c r="N38" s="19"/>
      <c r="O38" s="21"/>
      <c r="P38" s="39"/>
      <c r="Q38" s="34">
        <v>1.1100000000000001</v>
      </c>
      <c r="R38" s="34" t="s">
        <v>0</v>
      </c>
    </row>
    <row r="39" spans="1:18" ht="50.1" customHeight="1" x14ac:dyDescent="0.2">
      <c r="A39" s="19">
        <v>21</v>
      </c>
      <c r="B39" s="33" t="s">
        <v>49</v>
      </c>
      <c r="C39" s="35">
        <v>0.4</v>
      </c>
      <c r="D39" s="33"/>
      <c r="E39" s="36">
        <f>E20+E38</f>
        <v>97.463999999999999</v>
      </c>
      <c r="F39" s="33" t="s">
        <v>45</v>
      </c>
      <c r="G39" s="33" t="s">
        <v>50</v>
      </c>
      <c r="H39" s="39">
        <v>611</v>
      </c>
      <c r="I39" s="39">
        <f t="shared" si="0"/>
        <v>59550.504000000001</v>
      </c>
      <c r="J39" s="35"/>
      <c r="K39" s="33"/>
      <c r="L39" s="36"/>
      <c r="M39" s="33"/>
      <c r="N39" s="33"/>
      <c r="O39" s="39"/>
      <c r="P39" s="39"/>
      <c r="Q39" s="34">
        <v>1</v>
      </c>
      <c r="R39" s="34" t="s">
        <v>0</v>
      </c>
    </row>
    <row r="40" spans="1:18" ht="50.1" customHeight="1" x14ac:dyDescent="0.2">
      <c r="A40" s="19">
        <v>22</v>
      </c>
      <c r="B40" s="33" t="s">
        <v>27</v>
      </c>
      <c r="C40" s="33" t="s">
        <v>0</v>
      </c>
      <c r="D40" s="33" t="s">
        <v>0</v>
      </c>
      <c r="E40" s="36" t="s">
        <v>0</v>
      </c>
      <c r="F40" s="33" t="s">
        <v>0</v>
      </c>
      <c r="G40" s="33" t="s">
        <v>0</v>
      </c>
      <c r="H40" s="37" t="s">
        <v>0</v>
      </c>
      <c r="I40" s="39">
        <f>SUM(I20:I39)</f>
        <v>547775.81727</v>
      </c>
      <c r="J40" s="33"/>
      <c r="K40" s="33"/>
      <c r="L40" s="36"/>
      <c r="M40" s="33"/>
      <c r="N40" s="33"/>
      <c r="O40" s="37"/>
      <c r="P40" s="39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3" t="s">
        <v>1</v>
      </c>
      <c r="P1" s="7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3" t="s">
        <v>2</v>
      </c>
      <c r="P2" s="7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3" t="s">
        <v>3</v>
      </c>
      <c r="P3" s="73" t="s">
        <v>0</v>
      </c>
    </row>
    <row r="4" spans="1:16" ht="45" customHeight="1" x14ac:dyDescent="0.2">
      <c r="A4" s="74" t="s">
        <v>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6" x14ac:dyDescent="0.2">
      <c r="A5" t="s">
        <v>0</v>
      </c>
    </row>
    <row r="6" spans="1:16" x14ac:dyDescent="0.2">
      <c r="A6" s="69" t="s">
        <v>5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6" x14ac:dyDescent="0.2">
      <c r="A7" s="66" t="s">
        <v>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ht="14.25" customHeight="1" x14ac:dyDescent="0.2">
      <c r="A8" s="71" t="str">
        <f>т1!A8</f>
        <v>Год раскрытия информации: 2021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23.25" customHeight="1" x14ac:dyDescent="0.2">
      <c r="A9" s="68" t="str">
        <f>т1!A9</f>
        <v>Наименование инвестиционного проекта: Перевод потребителей с напряжения 0,23 кВ на 0,4 кВ в городе Калининграде со строительством и реконструкцией 42 трансформаторных подстанций мощностью 12,22 МВА и 98,05 км линий электропередачи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16" ht="14.25" customHeight="1" x14ac:dyDescent="0.2">
      <c r="A10" s="68" t="str">
        <f>т1!A10</f>
        <v>Идентификатор инвестиционного проекта: H_2737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x14ac:dyDescent="0.2">
      <c r="A11" s="68" t="str">
        <f>т1!A11</f>
        <v>Решение от утверждении инвестиционной программы отсутствует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16" x14ac:dyDescent="0.2">
      <c r="A12" s="66" t="s">
        <v>8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6" x14ac:dyDescent="0.2">
      <c r="A13" s="68" t="s">
        <v>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x14ac:dyDescent="0.2">
      <c r="A14" s="69" t="s">
        <v>51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x14ac:dyDescent="0.2">
      <c r="A15" s="70" t="s">
        <v>11</v>
      </c>
      <c r="B15" s="70" t="s">
        <v>12</v>
      </c>
      <c r="C15" s="70" t="s">
        <v>13</v>
      </c>
      <c r="D15" s="70" t="s">
        <v>0</v>
      </c>
      <c r="E15" s="70" t="s">
        <v>0</v>
      </c>
      <c r="F15" s="70" t="s">
        <v>0</v>
      </c>
      <c r="G15" s="70" t="s">
        <v>0</v>
      </c>
      <c r="H15" s="70" t="s">
        <v>0</v>
      </c>
      <c r="I15" s="70" t="s">
        <v>0</v>
      </c>
      <c r="J15" s="70" t="s">
        <v>14</v>
      </c>
      <c r="K15" s="70" t="s">
        <v>0</v>
      </c>
      <c r="L15" s="70" t="s">
        <v>0</v>
      </c>
      <c r="M15" s="70" t="s">
        <v>0</v>
      </c>
      <c r="N15" s="70" t="s">
        <v>0</v>
      </c>
      <c r="O15" s="70" t="s">
        <v>0</v>
      </c>
      <c r="P15" s="70" t="s">
        <v>0</v>
      </c>
    </row>
    <row r="16" spans="1:16" ht="30" customHeight="1" x14ac:dyDescent="0.2">
      <c r="A16" s="70" t="s">
        <v>0</v>
      </c>
      <c r="B16" s="70" t="s">
        <v>0</v>
      </c>
      <c r="C16" s="7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D16" s="70" t="s">
        <v>0</v>
      </c>
      <c r="E16" s="70" t="s">
        <v>0</v>
      </c>
      <c r="F16" s="70" t="s">
        <v>0</v>
      </c>
      <c r="G16" s="70" t="s">
        <v>0</v>
      </c>
      <c r="H16" s="70" t="s">
        <v>0</v>
      </c>
      <c r="I16" s="70" t="s">
        <v>0</v>
      </c>
      <c r="J16" s="7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 от 22.10.2018 №№ 348, 349, 350, 351; от 25.12.2020 №№ 484, 485</v>
      </c>
      <c r="K16" s="70" t="s">
        <v>0</v>
      </c>
      <c r="L16" s="70" t="s">
        <v>0</v>
      </c>
      <c r="M16" s="70" t="s">
        <v>0</v>
      </c>
      <c r="N16" s="70" t="s">
        <v>0</v>
      </c>
      <c r="O16" s="70" t="s">
        <v>0</v>
      </c>
      <c r="P16" s="70" t="s">
        <v>0</v>
      </c>
    </row>
    <row r="17" spans="1:18" ht="30" customHeight="1" x14ac:dyDescent="0.2">
      <c r="A17" s="70" t="s">
        <v>0</v>
      </c>
      <c r="B17" s="70" t="s">
        <v>0</v>
      </c>
      <c r="C17" s="70" t="s">
        <v>15</v>
      </c>
      <c r="D17" s="70" t="s">
        <v>0</v>
      </c>
      <c r="E17" s="70" t="s">
        <v>0</v>
      </c>
      <c r="F17" s="70" t="s">
        <v>0</v>
      </c>
      <c r="G17" s="70" t="s">
        <v>16</v>
      </c>
      <c r="H17" s="70" t="s">
        <v>0</v>
      </c>
      <c r="I17" s="70" t="s">
        <v>0</v>
      </c>
      <c r="J17" s="70" t="s">
        <v>17</v>
      </c>
      <c r="K17" s="70" t="s">
        <v>0</v>
      </c>
      <c r="L17" s="70" t="s">
        <v>0</v>
      </c>
      <c r="M17" s="70" t="s">
        <v>0</v>
      </c>
      <c r="N17" s="70" t="s">
        <v>16</v>
      </c>
      <c r="O17" s="70" t="s">
        <v>0</v>
      </c>
      <c r="P17" s="70" t="s">
        <v>0</v>
      </c>
    </row>
    <row r="18" spans="1:18" ht="60" x14ac:dyDescent="0.2">
      <c r="A18" s="70" t="s">
        <v>0</v>
      </c>
      <c r="B18" s="7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topLeftCell="A7" zoomScale="85" zoomScaleNormal="85" workbookViewId="0">
      <selection activeCell="C18" sqref="C18:E18"/>
    </sheetView>
  </sheetViews>
  <sheetFormatPr defaultRowHeight="14.25" x14ac:dyDescent="0.2"/>
  <cols>
    <col min="1" max="1" width="10" style="44" bestFit="1" customWidth="1"/>
    <col min="2" max="2" width="25" style="44" bestFit="1" customWidth="1"/>
    <col min="3" max="3" width="18.75" style="44" customWidth="1"/>
    <col min="4" max="4" width="4.25" style="44" customWidth="1"/>
    <col min="5" max="5" width="9.125" style="44" customWidth="1"/>
    <col min="6" max="6" width="29.375" style="44" customWidth="1"/>
    <col min="7" max="7" width="11.5" style="44" customWidth="1"/>
    <col min="8" max="23" width="9" style="44" hidden="1" customWidth="1"/>
    <col min="24" max="25" width="9.875" style="44" bestFit="1" customWidth="1"/>
    <col min="26" max="16384" width="9" style="44"/>
  </cols>
  <sheetData>
    <row r="1" spans="1:25" x14ac:dyDescent="0.2">
      <c r="A1" s="44" t="s">
        <v>52</v>
      </c>
    </row>
    <row r="2" spans="1:25" ht="45" x14ac:dyDescent="0.2">
      <c r="A2" s="11" t="s">
        <v>11</v>
      </c>
      <c r="B2" s="11" t="s">
        <v>53</v>
      </c>
      <c r="C2" s="86" t="s">
        <v>13</v>
      </c>
      <c r="D2" s="87"/>
      <c r="E2" s="88"/>
      <c r="F2" s="46" t="s">
        <v>14</v>
      </c>
      <c r="G2" s="47"/>
    </row>
    <row r="3" spans="1:25" ht="135" x14ac:dyDescent="0.25">
      <c r="A3" s="11">
        <v>1</v>
      </c>
      <c r="B3" s="11" t="s">
        <v>54</v>
      </c>
      <c r="C3" s="83">
        <f>т3!I28+т4!I26+т5!I40</f>
        <v>666031.31946999999</v>
      </c>
      <c r="D3" s="84"/>
      <c r="E3" s="85"/>
      <c r="F3" s="48"/>
      <c r="G3" s="49"/>
      <c r="Y3" s="50"/>
    </row>
    <row r="4" spans="1:25" ht="15.75" x14ac:dyDescent="0.2">
      <c r="A4" s="11">
        <v>2</v>
      </c>
      <c r="B4" s="11" t="s">
        <v>55</v>
      </c>
      <c r="C4" s="83">
        <f>C3*20%</f>
        <v>133206.263894</v>
      </c>
      <c r="D4" s="84"/>
      <c r="E4" s="85"/>
      <c r="F4" s="48"/>
      <c r="G4" s="49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56</v>
      </c>
      <c r="C5" s="83">
        <f>C4+C3</f>
        <v>799237.58336399996</v>
      </c>
      <c r="D5" s="84"/>
      <c r="E5" s="85"/>
      <c r="F5" s="51"/>
      <c r="G5" s="52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14">
        <v>104.7</v>
      </c>
      <c r="T5" s="14">
        <v>104.7</v>
      </c>
      <c r="U5" s="14">
        <v>104.7</v>
      </c>
      <c r="V5" s="14">
        <v>104.7</v>
      </c>
      <c r="W5" s="14">
        <v>104.7</v>
      </c>
    </row>
    <row r="6" spans="1:25" ht="60" x14ac:dyDescent="0.2">
      <c r="A6" s="11">
        <v>4</v>
      </c>
      <c r="B6" s="11" t="s">
        <v>57</v>
      </c>
      <c r="C6" s="8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891134.69307452999</v>
      </c>
      <c r="D6" s="84"/>
      <c r="E6" s="85"/>
      <c r="F6" s="51"/>
      <c r="G6" s="52"/>
    </row>
    <row r="7" spans="1:25" ht="75" x14ac:dyDescent="0.2">
      <c r="A7" s="11">
        <v>5</v>
      </c>
      <c r="B7" s="11" t="s">
        <v>58</v>
      </c>
      <c r="C7" s="89">
        <f>164252.56174+7.92593</f>
        <v>164260.48767</v>
      </c>
      <c r="D7" s="90"/>
      <c r="E7" s="91"/>
      <c r="F7" s="48"/>
      <c r="G7" s="49"/>
      <c r="H7" s="53">
        <f>C5/1000</f>
        <v>799.23758336399999</v>
      </c>
      <c r="I7" s="53">
        <f>C18</f>
        <v>891.13469307452999</v>
      </c>
      <c r="X7" s="53"/>
    </row>
    <row r="8" spans="1:25" ht="45" x14ac:dyDescent="0.2">
      <c r="A8" s="11">
        <v>6</v>
      </c>
      <c r="B8" s="11" t="s">
        <v>59</v>
      </c>
      <c r="C8" s="83">
        <f>C5-C7</f>
        <v>634977.0956939999</v>
      </c>
      <c r="D8" s="84"/>
      <c r="E8" s="85"/>
      <c r="F8" s="48"/>
      <c r="G8" s="49"/>
    </row>
    <row r="9" spans="1:25" ht="90" x14ac:dyDescent="0.25">
      <c r="A9" s="11">
        <v>7</v>
      </c>
      <c r="B9" s="11" t="s">
        <v>60</v>
      </c>
      <c r="C9" s="83">
        <f>SUM(C10:E15)</f>
        <v>373301.11743899999</v>
      </c>
      <c r="D9" s="84"/>
      <c r="E9" s="85"/>
      <c r="F9" s="54"/>
      <c r="G9" s="55"/>
      <c r="X9" s="56"/>
    </row>
    <row r="10" spans="1:25" ht="15" x14ac:dyDescent="0.2">
      <c r="A10" s="11">
        <v>7.1</v>
      </c>
      <c r="B10" s="11" t="s">
        <v>61</v>
      </c>
      <c r="C10" s="83">
        <v>17311.627328999999</v>
      </c>
      <c r="D10" s="84"/>
      <c r="E10" s="85"/>
      <c r="F10" s="48"/>
      <c r="G10" s="49"/>
    </row>
    <row r="11" spans="1:25" ht="15" x14ac:dyDescent="0.2">
      <c r="A11" s="11">
        <v>7.2</v>
      </c>
      <c r="B11" s="11" t="s">
        <v>62</v>
      </c>
      <c r="C11" s="83">
        <v>45839.425210000001</v>
      </c>
      <c r="D11" s="84"/>
      <c r="E11" s="85"/>
      <c r="F11" s="57"/>
      <c r="G11" s="58"/>
    </row>
    <row r="12" spans="1:25" ht="15" x14ac:dyDescent="0.2">
      <c r="A12" s="11">
        <v>7.3</v>
      </c>
      <c r="B12" s="11" t="s">
        <v>63</v>
      </c>
      <c r="C12" s="83">
        <f>H13*1000</f>
        <v>309567.87145999999</v>
      </c>
      <c r="D12" s="84"/>
      <c r="E12" s="85"/>
      <c r="F12" s="57"/>
      <c r="G12" s="58"/>
    </row>
    <row r="13" spans="1:25" ht="15.75" x14ac:dyDescent="0.25">
      <c r="A13" s="11">
        <v>7.4</v>
      </c>
      <c r="B13" s="11" t="s">
        <v>64</v>
      </c>
      <c r="C13" s="83">
        <f>I13*1000</f>
        <v>582.1934399999999</v>
      </c>
      <c r="D13" s="84"/>
      <c r="E13" s="85"/>
      <c r="F13" s="48"/>
      <c r="G13" s="49"/>
      <c r="H13" s="59">
        <v>309.56787145999999</v>
      </c>
      <c r="I13" s="60">
        <v>0.58219343999999995</v>
      </c>
      <c r="J13" s="60">
        <v>0</v>
      </c>
      <c r="K13" s="60">
        <v>0</v>
      </c>
    </row>
    <row r="14" spans="1:25" ht="15" x14ac:dyDescent="0.2">
      <c r="A14" s="11">
        <v>7.5</v>
      </c>
      <c r="B14" s="11" t="s">
        <v>65</v>
      </c>
      <c r="C14" s="83">
        <f>J13*1000</f>
        <v>0</v>
      </c>
      <c r="D14" s="84"/>
      <c r="E14" s="85"/>
      <c r="F14" s="48"/>
      <c r="G14" s="49"/>
    </row>
    <row r="15" spans="1:25" ht="15" x14ac:dyDescent="0.2">
      <c r="A15" s="11">
        <v>7.6</v>
      </c>
      <c r="B15" s="11" t="s">
        <v>69</v>
      </c>
      <c r="C15" s="83">
        <f>K13*1000</f>
        <v>0</v>
      </c>
      <c r="D15" s="84"/>
      <c r="E15" s="85"/>
      <c r="F15" s="48"/>
      <c r="G15" s="49"/>
    </row>
    <row r="16" spans="1:25" ht="15" x14ac:dyDescent="0.2">
      <c r="A16" s="11">
        <v>7.7</v>
      </c>
      <c r="B16" s="11" t="s">
        <v>140</v>
      </c>
      <c r="C16" s="83">
        <v>0</v>
      </c>
      <c r="D16" s="84"/>
      <c r="E16" s="85"/>
      <c r="F16" s="48"/>
      <c r="G16" s="49"/>
    </row>
    <row r="17" spans="1:26" ht="15" x14ac:dyDescent="0.2">
      <c r="A17" s="11">
        <v>7.8</v>
      </c>
      <c r="B17" s="11" t="s">
        <v>141</v>
      </c>
      <c r="C17" s="83">
        <v>0</v>
      </c>
      <c r="D17" s="84"/>
      <c r="E17" s="85"/>
      <c r="F17" s="48"/>
      <c r="G17" s="49"/>
    </row>
    <row r="18" spans="1:26" ht="75" x14ac:dyDescent="0.2">
      <c r="A18" s="11">
        <v>8</v>
      </c>
      <c r="B18" s="11" t="s">
        <v>66</v>
      </c>
      <c r="C18" s="83">
        <f>C6/1000</f>
        <v>891.13469307452999</v>
      </c>
      <c r="D18" s="84"/>
      <c r="E18" s="85"/>
      <c r="F18" s="48"/>
      <c r="G18" s="49"/>
    </row>
    <row r="19" spans="1:26" ht="105" x14ac:dyDescent="0.2">
      <c r="A19" s="11">
        <v>9</v>
      </c>
      <c r="B19" s="11" t="s">
        <v>67</v>
      </c>
      <c r="C19" s="83">
        <v>0</v>
      </c>
      <c r="D19" s="84"/>
      <c r="E19" s="85"/>
      <c r="F19" s="61"/>
      <c r="G19" s="62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3"/>
    </row>
    <row r="20" spans="1:26" ht="30" x14ac:dyDescent="0.2">
      <c r="A20" s="11">
        <v>10</v>
      </c>
      <c r="B20" s="11" t="s">
        <v>68</v>
      </c>
      <c r="C20" s="83">
        <f>(C19+C18)*1000</f>
        <v>891134.69307452999</v>
      </c>
      <c r="D20" s="84"/>
      <c r="E20" s="85"/>
      <c r="F20" s="48"/>
      <c r="G20" s="49"/>
      <c r="X20" s="53"/>
      <c r="Y20" s="64"/>
      <c r="Z20" s="65"/>
    </row>
    <row r="21" spans="1:26" x14ac:dyDescent="0.2">
      <c r="X21" s="53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Басалаева Татьяна Павловна</cp:lastModifiedBy>
  <cp:revision>0</cp:revision>
  <cp:lastPrinted>2020-10-30T06:56:18Z</cp:lastPrinted>
  <dcterms:created xsi:type="dcterms:W3CDTF">2019-03-20T12:11:00Z</dcterms:created>
  <dcterms:modified xsi:type="dcterms:W3CDTF">2021-03-29T12:53:15Z</dcterms:modified>
</cp:coreProperties>
</file>