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40-127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I6" i="8" l="1"/>
  <c r="J6" i="8"/>
  <c r="C12" i="8"/>
  <c r="A11" i="1"/>
  <c r="A8" i="6" l="1"/>
  <c r="A8" i="5"/>
  <c r="A8" i="4"/>
  <c r="A8" i="3"/>
  <c r="A8" i="2"/>
  <c r="C16" i="6"/>
  <c r="C16" i="5"/>
  <c r="C16" i="4"/>
  <c r="C16" i="3"/>
  <c r="C16" i="2"/>
  <c r="C3" i="8"/>
  <c r="C4" i="8" s="1"/>
  <c r="C5" i="8" s="1"/>
  <c r="I24" i="4"/>
  <c r="I21" i="4"/>
  <c r="I22" i="4"/>
  <c r="I23" i="4"/>
  <c r="I20" i="4"/>
  <c r="E22" i="4"/>
  <c r="E21" i="4"/>
  <c r="E20" i="4"/>
  <c r="C9" i="8"/>
  <c r="I21" i="5"/>
  <c r="I23" i="5" s="1"/>
  <c r="I22" i="5"/>
  <c r="I20" i="5"/>
  <c r="I21" i="3"/>
  <c r="I20" i="3"/>
  <c r="I22" i="3"/>
  <c r="C6" i="8" l="1"/>
  <c r="C16" i="8" s="1"/>
  <c r="C18" i="8"/>
  <c r="C8" i="8"/>
  <c r="A10" i="3" l="1"/>
  <c r="D30" i="5" l="1"/>
  <c r="D29" i="5"/>
  <c r="D28" i="5"/>
  <c r="D27" i="5"/>
  <c r="D26" i="5"/>
  <c r="D31" i="4"/>
  <c r="D30" i="4"/>
  <c r="D29" i="4"/>
  <c r="D28" i="4"/>
  <c r="D27" i="4"/>
  <c r="A10" i="6" l="1"/>
  <c r="A9" i="6"/>
  <c r="A10" i="5"/>
  <c r="A9" i="5"/>
  <c r="A10" i="4"/>
  <c r="A9" i="4"/>
  <c r="A9" i="3"/>
  <c r="A10" i="2"/>
  <c r="A9" i="2"/>
  <c r="J16" i="6" l="1"/>
  <c r="A11" i="6"/>
  <c r="J16" i="5"/>
  <c r="A11" i="5"/>
  <c r="J16" i="4"/>
  <c r="A11" i="4"/>
  <c r="J16" i="3"/>
  <c r="A11" i="3"/>
  <c r="A11" i="2"/>
  <c r="J16" i="2"/>
</calcChain>
</file>

<file path=xl/sharedStrings.xml><?xml version="1.0" encoding="utf-8"?>
<sst xmlns="http://schemas.openxmlformats.org/spreadsheetml/2006/main" count="970" uniqueCount="98">
  <si>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</si>
  <si>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</si>
  <si>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</si>
  <si>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</si>
  <si>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</si>
  <si>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</si>
  <si>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</si>
  <si>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</si>
  <si>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</si>
  <si>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</si>
  <si>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</si>
  <si>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</si>
  <si>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</si>
  <si>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</si>
  <si>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</si>
  <si>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</si>
  <si>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</si>
  <si>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</si>
  <si>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</si>
  <si>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</si>
  <si>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</si>
  <si>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</si>
  <si>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</si>
  <si>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</si>
  <si>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</si>
  <si>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</si>
  <si>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</si>
  <si>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</si>
  <si>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</si>
  <si>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>1 ед.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</si>
  <si>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</si>
  <si>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</si>
  <si>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</si>
  <si>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</si>
  <si>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</si>
  <si>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</si>
  <si>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</si>
  <si>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</si>
  <si>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</si>
  <si>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</si>
  <si>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</si>
  <si>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</si>
  <si>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</si>
  <si>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</si>
  <si>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</si>
  <si>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</si>
  <si>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</si>
  <si>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</si>
  <si>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</si>
  <si>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1 объект</t>
  </si>
  <si>
    <t xml:space="preserve">Затраты на проектно-изыскательские работы для отдельных элементов электрических сетей </t>
  </si>
  <si>
    <t>2021г.</t>
  </si>
  <si>
    <t>2022г.</t>
  </si>
  <si>
    <t>2023г.</t>
  </si>
  <si>
    <t xml:space="preserve">УНЦ КТП мачтового (шкафного, столбового) типа с одним трансформатором 6-20 кВ </t>
  </si>
  <si>
    <t>1 км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</si>
  <si>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</si>
  <si>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</si>
  <si>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 xml:space="preserve">УНЦ опор ВЛ 0,4-750 кВ </t>
  </si>
  <si>
    <t>Л1-02-1</t>
  </si>
  <si>
    <t>Л3-02-1</t>
  </si>
  <si>
    <t>от 0,6 до 1,09</t>
  </si>
  <si>
    <t>П6-05</t>
  </si>
  <si>
    <t xml:space="preserve">Затраты на проектно-изыскательские работы по ВЛ </t>
  </si>
  <si>
    <t xml:space="preserve">1 ед. </t>
  </si>
  <si>
    <t>ВЛ 15 кВ</t>
  </si>
  <si>
    <t xml:space="preserve"> -</t>
  </si>
  <si>
    <t>15</t>
  </si>
  <si>
    <t>70</t>
  </si>
  <si>
    <t>ВЛ</t>
  </si>
  <si>
    <t>ВЛ 15 кВ 15-256</t>
  </si>
  <si>
    <t>ВЛ 15 кВ 15-88</t>
  </si>
  <si>
    <t>КЛ 15 кВ 15-256</t>
  </si>
  <si>
    <t>95</t>
  </si>
  <si>
    <t>КЛ</t>
  </si>
  <si>
    <t>КЛ 15 кВ 15-88</t>
  </si>
  <si>
    <t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t>
  </si>
  <si>
    <t>Э2-05</t>
  </si>
  <si>
    <t>100 кВА</t>
  </si>
  <si>
    <t>УНЦ провода ВЛ 0,4-750 кВ сталеалюминиевого типа</t>
  </si>
  <si>
    <t>Сечение фазного провода до 70 мм2</t>
  </si>
  <si>
    <t>Л5-01</t>
  </si>
  <si>
    <t>Протяженность до 5 км</t>
  </si>
  <si>
    <t>П3-03</t>
  </si>
  <si>
    <t xml:space="preserve">УНЦ КЛ 6-500 кВ (с алюминиевой жилой) </t>
  </si>
  <si>
    <t>95 мм2, алюминий</t>
  </si>
  <si>
    <t xml:space="preserve">1 км </t>
  </si>
  <si>
    <t>К1-04-2</t>
  </si>
  <si>
    <t xml:space="preserve">УНЦ на устройство траншеи КЛ и восстановление благоустройства по трассе </t>
  </si>
  <si>
    <t>1 км по трассе</t>
  </si>
  <si>
    <t>одна цепь КЛ благоустройство по трассе с учетом восстановления газонов</t>
  </si>
  <si>
    <t>Б2-02-3</t>
  </si>
  <si>
    <t xml:space="preserve">Затраты на проектно-изыскательские работы по КЛ </t>
  </si>
  <si>
    <t>П5-01</t>
  </si>
  <si>
    <t>до 1 км прим.цена1 км</t>
  </si>
  <si>
    <t>Наименование инвестиционного проекта: Приобретение объектов электросетевого хозяйства АО "Калининградская генерирующая компания": ТП 15/0,4 кВ мощностью 100 кВА, ВЛ 15 кВ протяженностью 4,53 км, КЛ 15 кВ протяженностью 0,2 км</t>
  </si>
  <si>
    <t>Идентификатор инвестиционного проекта: L_140-127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</si>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</sst>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Palatino Linotype"/>
      <family val="1"/>
      <charset val="204"/>
    </font>
    <font>
      <sz val="11"/>
      <color rgb="FFFF0000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6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2" fillId="0" borderId="9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/>
    </xf>
    <xf numFmtId="165" fontId="14" fillId="0" borderId="9" xfId="0" applyNumberFormat="1" applyFont="1" applyFill="1" applyBorder="1" applyAlignment="1">
      <alignment horizontal="center" vertical="center" wrapText="1"/>
    </xf>
    <xf numFmtId="165" fontId="12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64" fontId="9" fillId="0" borderId="0" xfId="1" applyNumberFormat="1" applyFont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1" fillId="0" borderId="0" xfId="0" applyNumberFormat="1" applyFont="1" applyFill="1" applyBorder="1"/>
    <xf numFmtId="0" fontId="0" fillId="0" borderId="0" xfId="0"/>
    <xf numFmtId="165" fontId="12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6" fillId="5" borderId="9" xfId="0" applyFont="1" applyFill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left" vertical="center" wrapText="1"/>
    </xf>
    <xf numFmtId="49" fontId="16" fillId="5" borderId="9" xfId="0" applyNumberFormat="1" applyFont="1" applyFill="1" applyBorder="1" applyAlignment="1">
      <alignment horizontal="center" vertical="center"/>
    </xf>
    <xf numFmtId="0" fontId="18" fillId="5" borderId="9" xfId="0" applyNumberFormat="1" applyFont="1" applyFill="1" applyBorder="1" applyAlignment="1">
      <alignment horizontal="center" vertical="center"/>
    </xf>
    <xf numFmtId="49" fontId="16" fillId="5" borderId="10" xfId="0" applyNumberFormat="1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>
      <alignment horizontal="center" vertical="center" wrapText="1"/>
    </xf>
    <xf numFmtId="49" fontId="16" fillId="5" borderId="9" xfId="0" applyNumberFormat="1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left" vertical="center" wrapText="1"/>
    </xf>
    <xf numFmtId="0" fontId="16" fillId="0" borderId="9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0" applyFont="1"/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3" fillId="4" borderId="0" xfId="0" applyNumberFormat="1" applyFont="1" applyFill="1" applyBorder="1"/>
    <xf numFmtId="0" fontId="15" fillId="0" borderId="9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4" borderId="0" xfId="0" applyFill="1"/>
    <xf numFmtId="0" fontId="0" fillId="4" borderId="0" xfId="0" applyFont="1" applyFill="1"/>
    <xf numFmtId="4" fontId="19" fillId="0" borderId="0" xfId="0" applyNumberFormat="1" applyFont="1"/>
    <xf numFmtId="0" fontId="19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5" t="s">
        <v>97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">
        <v>95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6" t="s">
        <v>96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4.25" customHeight="1" x14ac:dyDescent="0.2">
      <c r="A11" s="56" t="str">
        <f>[1]т1!A11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76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">
        <v>76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OutlineSymbols="0" showWhiteSpace="0" topLeftCell="A5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.75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tr">
        <f>т1!A9</f>
        <v>Наименование инвестиционного проекта: Приобретение объектов электросетевого хозяйства АО "Калининградская генерирующая компания": ТП 15/0,4 кВ мощностью 100 кВА, ВЛ 15 кВ протяженностью 4,53 км, КЛ 15 кВ протяженностью 0,2 км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6" t="str">
        <f>т1!A10</f>
        <v>Идентификатор инвестиционного проекта: L_140-127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28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9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9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  <c r="S20" s="11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topLeftCell="A7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tr">
        <f>т1!A9</f>
        <v>Наименование инвестиционного проекта: Приобретение объектов электросетевого хозяйства АО "Калининградская генерирующая компания": ТП 15/0,4 кВ мощностью 100 кВА, ВЛ 15 кВ протяженностью 4,53 км, КЛ 15 кВ протяженностью 0,2 км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4.25" customHeight="1" x14ac:dyDescent="0.2">
      <c r="A10" s="56" t="str">
        <f>т1!A10</f>
        <v>Идентификатор инвестиционного проекта: L_140-127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6" customFormat="1" ht="69" customHeight="1" x14ac:dyDescent="0.2">
      <c r="A20" s="12">
        <v>1</v>
      </c>
      <c r="B20" s="12" t="s">
        <v>54</v>
      </c>
      <c r="C20" s="12">
        <v>15</v>
      </c>
      <c r="D20" s="12" t="s">
        <v>78</v>
      </c>
      <c r="E20" s="13">
        <v>1</v>
      </c>
      <c r="F20" s="12" t="s">
        <v>29</v>
      </c>
      <c r="G20" s="12" t="s">
        <v>77</v>
      </c>
      <c r="H20" s="14">
        <v>655</v>
      </c>
      <c r="I20" s="14">
        <f>H20*E20*Q20</f>
        <v>687.75</v>
      </c>
      <c r="J20" s="12"/>
      <c r="K20" s="12"/>
      <c r="L20" s="13"/>
      <c r="M20" s="12"/>
      <c r="N20" s="12"/>
      <c r="O20" s="14"/>
      <c r="P20" s="14"/>
      <c r="Q20" s="16">
        <v>1.05</v>
      </c>
      <c r="R20" s="16" t="s">
        <v>0</v>
      </c>
    </row>
    <row r="21" spans="1:18" s="18" customFormat="1" ht="78.75" customHeight="1" x14ac:dyDescent="0.2">
      <c r="A21" s="12">
        <v>2</v>
      </c>
      <c r="B21" s="12" t="s">
        <v>50</v>
      </c>
      <c r="C21" s="12"/>
      <c r="D21" s="12" t="s">
        <v>61</v>
      </c>
      <c r="E21" s="13">
        <v>1</v>
      </c>
      <c r="F21" s="12" t="s">
        <v>49</v>
      </c>
      <c r="G21" s="12" t="s">
        <v>62</v>
      </c>
      <c r="H21" s="14">
        <v>70</v>
      </c>
      <c r="I21" s="14">
        <f>H21*E21*Q21</f>
        <v>70</v>
      </c>
      <c r="J21" s="12"/>
      <c r="K21" s="12"/>
      <c r="L21" s="13"/>
      <c r="M21" s="12"/>
      <c r="N21" s="12"/>
      <c r="O21" s="14"/>
      <c r="P21" s="14"/>
      <c r="Q21" s="18">
        <v>1</v>
      </c>
      <c r="R21" s="18" t="s">
        <v>0</v>
      </c>
    </row>
    <row r="22" spans="1:18" s="16" customFormat="1" ht="50.1" customHeight="1" x14ac:dyDescent="0.2">
      <c r="A22" s="12" t="s">
        <v>0</v>
      </c>
      <c r="B22" s="12" t="s">
        <v>27</v>
      </c>
      <c r="C22" s="12" t="s">
        <v>0</v>
      </c>
      <c r="D22" s="12" t="s">
        <v>0</v>
      </c>
      <c r="E22" s="13" t="s">
        <v>0</v>
      </c>
      <c r="F22" s="12" t="s">
        <v>0</v>
      </c>
      <c r="G22" s="12" t="s">
        <v>0</v>
      </c>
      <c r="H22" s="14" t="s">
        <v>0</v>
      </c>
      <c r="I22" s="14">
        <f>SUM(I20:I21)</f>
        <v>757.75</v>
      </c>
      <c r="J22" s="12"/>
      <c r="K22" s="12"/>
      <c r="L22" s="13"/>
      <c r="M22" s="12"/>
      <c r="N22" s="12"/>
      <c r="O22" s="14"/>
      <c r="P22" s="14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OutlineSymbols="0" showWhiteSpace="0" topLeftCell="A7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tr">
        <f>т1!A9</f>
        <v>Наименование инвестиционного проекта: Приобретение объектов электросетевого хозяйства АО "Калининградская генерирующая компания": ТП 15/0,4 кВ мощностью 100 кВА, ВЛ 15 кВ протяженностью 4,53 км, КЛ 15 кВ протяженностью 0,2 км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4.25" customHeight="1" x14ac:dyDescent="0.2">
      <c r="A10" s="56" t="str">
        <f>т1!A10</f>
        <v>Идентификатор инвестиционного проекта: L_140-127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9" customFormat="1" ht="50.1" customHeight="1" x14ac:dyDescent="0.2">
      <c r="A20" s="12">
        <v>1</v>
      </c>
      <c r="B20" s="12" t="s">
        <v>79</v>
      </c>
      <c r="C20" s="12">
        <v>15</v>
      </c>
      <c r="D20" s="12" t="s">
        <v>80</v>
      </c>
      <c r="E20" s="13">
        <f>1.963+1.1+1.47</f>
        <v>4.5330000000000004</v>
      </c>
      <c r="F20" s="12" t="s">
        <v>55</v>
      </c>
      <c r="G20" s="12" t="s">
        <v>81</v>
      </c>
      <c r="H20" s="14">
        <v>341</v>
      </c>
      <c r="I20" s="14">
        <f>H20*E20*Q20</f>
        <v>1623.0406500000001</v>
      </c>
      <c r="J20" s="12"/>
      <c r="K20" s="12"/>
      <c r="L20" s="13"/>
      <c r="M20" s="12"/>
      <c r="N20" s="12"/>
      <c r="O20" s="14"/>
      <c r="P20" s="14"/>
      <c r="Q20" s="29">
        <v>1.05</v>
      </c>
      <c r="R20" s="29" t="s">
        <v>0</v>
      </c>
    </row>
    <row r="21" spans="1:18" s="16" customFormat="1" ht="50.1" customHeight="1" x14ac:dyDescent="0.2">
      <c r="A21" s="12">
        <v>2</v>
      </c>
      <c r="B21" s="12" t="s">
        <v>56</v>
      </c>
      <c r="C21" s="12">
        <v>15</v>
      </c>
      <c r="D21" s="12" t="s">
        <v>57</v>
      </c>
      <c r="E21" s="13">
        <f>1.963+1.1+1.47</f>
        <v>4.5330000000000004</v>
      </c>
      <c r="F21" s="12" t="s">
        <v>55</v>
      </c>
      <c r="G21" s="12" t="s">
        <v>59</v>
      </c>
      <c r="H21" s="14">
        <v>767</v>
      </c>
      <c r="I21" s="14">
        <f t="shared" ref="I21:I23" si="0">H21*E21*Q21</f>
        <v>5249.9846100000004</v>
      </c>
      <c r="J21" s="12"/>
      <c r="K21" s="12"/>
      <c r="L21" s="13"/>
      <c r="M21" s="12"/>
      <c r="N21" s="12"/>
      <c r="O21" s="14"/>
      <c r="P21" s="14"/>
      <c r="Q21" s="16">
        <v>1.51</v>
      </c>
      <c r="R21" s="16" t="s">
        <v>0</v>
      </c>
    </row>
    <row r="22" spans="1:18" s="16" customFormat="1" ht="50.1" customHeight="1" x14ac:dyDescent="0.2">
      <c r="A22" s="12">
        <v>3</v>
      </c>
      <c r="B22" s="12" t="s">
        <v>58</v>
      </c>
      <c r="C22" s="12">
        <v>15</v>
      </c>
      <c r="D22" s="12" t="s">
        <v>57</v>
      </c>
      <c r="E22" s="13">
        <f>1.963+1.1+1.47</f>
        <v>4.5330000000000004</v>
      </c>
      <c r="F22" s="12" t="s">
        <v>55</v>
      </c>
      <c r="G22" s="12" t="s">
        <v>60</v>
      </c>
      <c r="H22" s="14">
        <v>699</v>
      </c>
      <c r="I22" s="14">
        <f t="shared" si="0"/>
        <v>3326.9953500000006</v>
      </c>
      <c r="J22" s="12"/>
      <c r="K22" s="12"/>
      <c r="L22" s="13"/>
      <c r="M22" s="12"/>
      <c r="N22" s="12"/>
      <c r="O22" s="14"/>
      <c r="P22" s="14"/>
      <c r="Q22" s="16">
        <v>1.05</v>
      </c>
      <c r="R22" s="16" t="s">
        <v>0</v>
      </c>
    </row>
    <row r="23" spans="1:18" s="18" customFormat="1" ht="48.75" customHeight="1" x14ac:dyDescent="0.2">
      <c r="A23" s="12">
        <v>4</v>
      </c>
      <c r="B23" s="12" t="s">
        <v>63</v>
      </c>
      <c r="C23" s="12">
        <v>15</v>
      </c>
      <c r="D23" s="12" t="s">
        <v>82</v>
      </c>
      <c r="E23" s="13">
        <v>1</v>
      </c>
      <c r="F23" s="12" t="s">
        <v>64</v>
      </c>
      <c r="G23" s="12" t="s">
        <v>83</v>
      </c>
      <c r="H23" s="14">
        <v>561</v>
      </c>
      <c r="I23" s="14">
        <f t="shared" si="0"/>
        <v>561</v>
      </c>
      <c r="J23" s="12"/>
      <c r="K23" s="12"/>
      <c r="L23" s="13"/>
      <c r="M23" s="12"/>
      <c r="N23" s="12"/>
      <c r="O23" s="14"/>
      <c r="P23" s="14"/>
      <c r="Q23" s="18">
        <v>1</v>
      </c>
      <c r="R23" s="18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10761.020610000001</v>
      </c>
      <c r="J24" s="3"/>
      <c r="K24" s="3"/>
      <c r="L24" s="4"/>
      <c r="M24" s="3"/>
      <c r="N24" s="3"/>
      <c r="O24" s="5"/>
      <c r="P24" s="5"/>
    </row>
    <row r="27" spans="1:18" ht="15.75" hidden="1" x14ac:dyDescent="0.2">
      <c r="B27" s="19" t="s">
        <v>65</v>
      </c>
      <c r="C27" s="20" t="s">
        <v>66</v>
      </c>
      <c r="D27" s="21" t="str">
        <f>B27</f>
        <v>ВЛ 15 кВ</v>
      </c>
      <c r="E27" s="20" t="s">
        <v>66</v>
      </c>
      <c r="F27" s="22" t="s">
        <v>67</v>
      </c>
      <c r="G27" s="20" t="s">
        <v>66</v>
      </c>
      <c r="H27" s="22" t="s">
        <v>67</v>
      </c>
      <c r="I27" s="23">
        <v>2002</v>
      </c>
      <c r="J27" s="20" t="s">
        <v>66</v>
      </c>
      <c r="K27" s="21">
        <v>1</v>
      </c>
      <c r="L27" s="20" t="s">
        <v>66</v>
      </c>
      <c r="M27" s="24" t="s">
        <v>68</v>
      </c>
      <c r="N27" s="20" t="s">
        <v>66</v>
      </c>
      <c r="O27" s="22" t="s">
        <v>69</v>
      </c>
      <c r="P27" s="20" t="s">
        <v>66</v>
      </c>
      <c r="Q27" s="25">
        <v>1.47</v>
      </c>
    </row>
    <row r="28" spans="1:18" ht="15.75" hidden="1" x14ac:dyDescent="0.2">
      <c r="B28" s="19" t="s">
        <v>70</v>
      </c>
      <c r="C28" s="20" t="s">
        <v>66</v>
      </c>
      <c r="D28" s="21" t="str">
        <f t="shared" ref="D28:D31" si="1">B28</f>
        <v>ВЛ 15 кВ 15-256</v>
      </c>
      <c r="E28" s="20" t="s">
        <v>66</v>
      </c>
      <c r="F28" s="22" t="s">
        <v>67</v>
      </c>
      <c r="G28" s="20" t="s">
        <v>66</v>
      </c>
      <c r="H28" s="22" t="s">
        <v>67</v>
      </c>
      <c r="I28" s="23">
        <v>2000</v>
      </c>
      <c r="J28" s="20" t="s">
        <v>66</v>
      </c>
      <c r="K28" s="21">
        <v>1</v>
      </c>
      <c r="L28" s="20" t="s">
        <v>66</v>
      </c>
      <c r="M28" s="26" t="s">
        <v>68</v>
      </c>
      <c r="N28" s="20" t="s">
        <v>66</v>
      </c>
      <c r="O28" s="22" t="s">
        <v>69</v>
      </c>
      <c r="P28" s="20" t="s">
        <v>66</v>
      </c>
      <c r="Q28" s="25">
        <v>1.1000000000000001</v>
      </c>
    </row>
    <row r="29" spans="1:18" ht="15.75" hidden="1" x14ac:dyDescent="0.2">
      <c r="B29" s="19" t="s">
        <v>71</v>
      </c>
      <c r="C29" s="20" t="s">
        <v>66</v>
      </c>
      <c r="D29" s="21" t="str">
        <f t="shared" si="1"/>
        <v>ВЛ 15 кВ 15-88</v>
      </c>
      <c r="E29" s="20" t="s">
        <v>66</v>
      </c>
      <c r="F29" s="22" t="s">
        <v>67</v>
      </c>
      <c r="G29" s="20" t="s">
        <v>66</v>
      </c>
      <c r="H29" s="22" t="s">
        <v>67</v>
      </c>
      <c r="I29" s="23">
        <v>2001</v>
      </c>
      <c r="J29" s="20" t="s">
        <v>66</v>
      </c>
      <c r="K29" s="21">
        <v>1</v>
      </c>
      <c r="L29" s="20" t="s">
        <v>66</v>
      </c>
      <c r="M29" s="26" t="s">
        <v>68</v>
      </c>
      <c r="N29" s="20" t="s">
        <v>66</v>
      </c>
      <c r="O29" s="22" t="s">
        <v>69</v>
      </c>
      <c r="P29" s="20" t="s">
        <v>66</v>
      </c>
      <c r="Q29" s="25">
        <v>1.9630000000000001</v>
      </c>
    </row>
    <row r="30" spans="1:18" ht="15.75" hidden="1" x14ac:dyDescent="0.2">
      <c r="B30" s="19" t="s">
        <v>72</v>
      </c>
      <c r="C30" s="20" t="s">
        <v>66</v>
      </c>
      <c r="D30" s="27" t="str">
        <f t="shared" si="1"/>
        <v>КЛ 15 кВ 15-256</v>
      </c>
      <c r="E30" s="20" t="s">
        <v>66</v>
      </c>
      <c r="F30" s="22" t="s">
        <v>67</v>
      </c>
      <c r="G30" s="20" t="s">
        <v>66</v>
      </c>
      <c r="H30" s="22" t="s">
        <v>67</v>
      </c>
      <c r="I30" s="23">
        <v>2000</v>
      </c>
      <c r="J30" s="20" t="s">
        <v>66</v>
      </c>
      <c r="K30" s="21">
        <v>1</v>
      </c>
      <c r="L30" s="20" t="s">
        <v>66</v>
      </c>
      <c r="M30" s="26" t="s">
        <v>73</v>
      </c>
      <c r="N30" s="20" t="s">
        <v>66</v>
      </c>
      <c r="O30" s="22" t="s">
        <v>74</v>
      </c>
      <c r="P30" s="20" t="s">
        <v>66</v>
      </c>
      <c r="Q30" s="25">
        <v>0.2</v>
      </c>
    </row>
    <row r="31" spans="1:18" ht="15.75" hidden="1" x14ac:dyDescent="0.2">
      <c r="B31" s="19" t="s">
        <v>75</v>
      </c>
      <c r="C31" s="20" t="s">
        <v>66</v>
      </c>
      <c r="D31" s="27" t="str">
        <f t="shared" si="1"/>
        <v>КЛ 15 кВ 15-88</v>
      </c>
      <c r="E31" s="20" t="s">
        <v>66</v>
      </c>
      <c r="F31" s="22" t="s">
        <v>67</v>
      </c>
      <c r="G31" s="20" t="s">
        <v>66</v>
      </c>
      <c r="H31" s="22" t="s">
        <v>67</v>
      </c>
      <c r="I31" s="23">
        <v>2001</v>
      </c>
      <c r="J31" s="20" t="s">
        <v>66</v>
      </c>
      <c r="K31" s="21">
        <v>1</v>
      </c>
      <c r="L31" s="20" t="s">
        <v>66</v>
      </c>
      <c r="M31" s="26" t="s">
        <v>73</v>
      </c>
      <c r="N31" s="20" t="s">
        <v>66</v>
      </c>
      <c r="O31" s="22" t="s">
        <v>74</v>
      </c>
      <c r="P31" s="20" t="s">
        <v>66</v>
      </c>
      <c r="Q31" s="28">
        <v>0.186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OutlineSymbols="0" showWhiteSpace="0" topLeftCell="A4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tr">
        <f>т1!A9</f>
        <v>Наименование инвестиционного проекта: Приобретение объектов электросетевого хозяйства АО "Калининградская генерирующая компания": ТП 15/0,4 кВ мощностью 100 кВА, ВЛ 15 кВ протяженностью 4,53 км, КЛ 15 кВ протяженностью 0,2 км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4.25" customHeight="1" x14ac:dyDescent="0.2">
      <c r="A10" s="56" t="str">
        <f>т1!A10</f>
        <v>Идентификатор инвестиционного проекта: L_140-127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9" customFormat="1" ht="50.1" customHeight="1" x14ac:dyDescent="0.2">
      <c r="A20" s="12">
        <v>1</v>
      </c>
      <c r="B20" s="12" t="s">
        <v>84</v>
      </c>
      <c r="C20" s="12">
        <v>15</v>
      </c>
      <c r="D20" s="12" t="s">
        <v>85</v>
      </c>
      <c r="E20" s="13">
        <v>0.2</v>
      </c>
      <c r="F20" s="12" t="s">
        <v>86</v>
      </c>
      <c r="G20" s="12" t="s">
        <v>87</v>
      </c>
      <c r="H20" s="14">
        <v>2037</v>
      </c>
      <c r="I20" s="14">
        <f>H20*E20*Q20</f>
        <v>452.21400000000006</v>
      </c>
      <c r="J20" s="12"/>
      <c r="K20" s="12"/>
      <c r="L20" s="13"/>
      <c r="M20" s="12"/>
      <c r="N20" s="12"/>
      <c r="O20" s="14"/>
      <c r="P20" s="14"/>
      <c r="Q20" s="29">
        <v>1.1100000000000001</v>
      </c>
      <c r="R20" s="29" t="s">
        <v>0</v>
      </c>
    </row>
    <row r="21" spans="1:18" s="29" customFormat="1" ht="75" x14ac:dyDescent="0.2">
      <c r="A21" s="12">
        <v>2</v>
      </c>
      <c r="B21" s="12" t="s">
        <v>88</v>
      </c>
      <c r="C21" s="12">
        <v>15</v>
      </c>
      <c r="D21" s="12" t="s">
        <v>90</v>
      </c>
      <c r="E21" s="13">
        <v>0.2</v>
      </c>
      <c r="F21" s="12" t="s">
        <v>89</v>
      </c>
      <c r="G21" s="12" t="s">
        <v>91</v>
      </c>
      <c r="H21" s="14">
        <v>2320</v>
      </c>
      <c r="I21" s="14">
        <f t="shared" ref="I21:I22" si="0">H21*E21*Q21</f>
        <v>464</v>
      </c>
      <c r="J21" s="12"/>
      <c r="K21" s="12"/>
      <c r="L21" s="13"/>
      <c r="M21" s="12"/>
      <c r="N21" s="12"/>
      <c r="O21" s="14"/>
      <c r="P21" s="14"/>
      <c r="Q21" s="29">
        <v>1</v>
      </c>
      <c r="R21" s="29" t="s">
        <v>0</v>
      </c>
    </row>
    <row r="22" spans="1:18" s="30" customFormat="1" ht="50.1" customHeight="1" x14ac:dyDescent="0.2">
      <c r="A22" s="12">
        <v>3</v>
      </c>
      <c r="B22" s="12" t="s">
        <v>92</v>
      </c>
      <c r="C22" s="12">
        <v>15</v>
      </c>
      <c r="D22" s="12"/>
      <c r="E22" s="13">
        <v>1</v>
      </c>
      <c r="F22" s="12" t="s">
        <v>89</v>
      </c>
      <c r="G22" s="12" t="s">
        <v>93</v>
      </c>
      <c r="H22" s="14">
        <v>611</v>
      </c>
      <c r="I22" s="14">
        <f t="shared" si="0"/>
        <v>611</v>
      </c>
      <c r="J22" s="12"/>
      <c r="K22" s="12"/>
      <c r="L22" s="13"/>
      <c r="M22" s="12"/>
      <c r="N22" s="12"/>
      <c r="O22" s="14"/>
      <c r="P22" s="14"/>
      <c r="Q22" s="30">
        <v>1</v>
      </c>
      <c r="R22" s="30" t="s">
        <v>94</v>
      </c>
    </row>
    <row r="23" spans="1:18" ht="50.1" customHeight="1" x14ac:dyDescent="0.2">
      <c r="A23" s="3" t="s">
        <v>0</v>
      </c>
      <c r="B23" s="3" t="s">
        <v>27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1527.2139999999999</v>
      </c>
      <c r="J23" s="3"/>
      <c r="K23" s="3"/>
      <c r="L23" s="4"/>
      <c r="M23" s="3"/>
      <c r="N23" s="3"/>
      <c r="O23" s="5"/>
      <c r="P23" s="5"/>
    </row>
    <row r="26" spans="1:18" ht="15.75" hidden="1" x14ac:dyDescent="0.2">
      <c r="B26" s="19" t="s">
        <v>65</v>
      </c>
      <c r="C26" s="20" t="s">
        <v>66</v>
      </c>
      <c r="D26" s="21" t="str">
        <f>B26</f>
        <v>ВЛ 15 кВ</v>
      </c>
      <c r="E26" s="20" t="s">
        <v>66</v>
      </c>
      <c r="F26" s="22" t="s">
        <v>67</v>
      </c>
      <c r="G26" s="20" t="s">
        <v>66</v>
      </c>
      <c r="H26" s="22" t="s">
        <v>67</v>
      </c>
      <c r="I26" s="23">
        <v>2002</v>
      </c>
      <c r="J26" s="20" t="s">
        <v>66</v>
      </c>
      <c r="K26" s="21">
        <v>1</v>
      </c>
      <c r="L26" s="20" t="s">
        <v>66</v>
      </c>
      <c r="M26" s="24" t="s">
        <v>68</v>
      </c>
      <c r="N26" s="20" t="s">
        <v>66</v>
      </c>
      <c r="O26" s="22" t="s">
        <v>69</v>
      </c>
      <c r="P26" s="20" t="s">
        <v>66</v>
      </c>
      <c r="Q26" s="25">
        <v>1.47</v>
      </c>
    </row>
    <row r="27" spans="1:18" ht="15.75" hidden="1" x14ac:dyDescent="0.2">
      <c r="B27" s="19" t="s">
        <v>70</v>
      </c>
      <c r="C27" s="20" t="s">
        <v>66</v>
      </c>
      <c r="D27" s="21" t="str">
        <f t="shared" ref="D27:D30" si="1">B27</f>
        <v>ВЛ 15 кВ 15-256</v>
      </c>
      <c r="E27" s="20" t="s">
        <v>66</v>
      </c>
      <c r="F27" s="22" t="s">
        <v>67</v>
      </c>
      <c r="G27" s="20" t="s">
        <v>66</v>
      </c>
      <c r="H27" s="22" t="s">
        <v>67</v>
      </c>
      <c r="I27" s="23">
        <v>2000</v>
      </c>
      <c r="J27" s="20" t="s">
        <v>66</v>
      </c>
      <c r="K27" s="21">
        <v>1</v>
      </c>
      <c r="L27" s="20" t="s">
        <v>66</v>
      </c>
      <c r="M27" s="26" t="s">
        <v>68</v>
      </c>
      <c r="N27" s="20" t="s">
        <v>66</v>
      </c>
      <c r="O27" s="22" t="s">
        <v>69</v>
      </c>
      <c r="P27" s="20" t="s">
        <v>66</v>
      </c>
      <c r="Q27" s="25">
        <v>1.1000000000000001</v>
      </c>
    </row>
    <row r="28" spans="1:18" ht="15.75" hidden="1" x14ac:dyDescent="0.2">
      <c r="B28" s="19" t="s">
        <v>71</v>
      </c>
      <c r="C28" s="20" t="s">
        <v>66</v>
      </c>
      <c r="D28" s="21" t="str">
        <f t="shared" si="1"/>
        <v>ВЛ 15 кВ 15-88</v>
      </c>
      <c r="E28" s="20" t="s">
        <v>66</v>
      </c>
      <c r="F28" s="22" t="s">
        <v>67</v>
      </c>
      <c r="G28" s="20" t="s">
        <v>66</v>
      </c>
      <c r="H28" s="22" t="s">
        <v>67</v>
      </c>
      <c r="I28" s="23">
        <v>2001</v>
      </c>
      <c r="J28" s="20" t="s">
        <v>66</v>
      </c>
      <c r="K28" s="21">
        <v>1</v>
      </c>
      <c r="L28" s="20" t="s">
        <v>66</v>
      </c>
      <c r="M28" s="26" t="s">
        <v>68</v>
      </c>
      <c r="N28" s="20" t="s">
        <v>66</v>
      </c>
      <c r="O28" s="22" t="s">
        <v>69</v>
      </c>
      <c r="P28" s="20" t="s">
        <v>66</v>
      </c>
      <c r="Q28" s="25">
        <v>1.9630000000000001</v>
      </c>
    </row>
    <row r="29" spans="1:18" ht="15.75" hidden="1" x14ac:dyDescent="0.2">
      <c r="B29" s="19" t="s">
        <v>72</v>
      </c>
      <c r="C29" s="20" t="s">
        <v>66</v>
      </c>
      <c r="D29" s="27" t="str">
        <f t="shared" si="1"/>
        <v>КЛ 15 кВ 15-256</v>
      </c>
      <c r="E29" s="20" t="s">
        <v>66</v>
      </c>
      <c r="F29" s="22" t="s">
        <v>67</v>
      </c>
      <c r="G29" s="20" t="s">
        <v>66</v>
      </c>
      <c r="H29" s="22" t="s">
        <v>67</v>
      </c>
      <c r="I29" s="23">
        <v>2000</v>
      </c>
      <c r="J29" s="20" t="s">
        <v>66</v>
      </c>
      <c r="K29" s="21">
        <v>1</v>
      </c>
      <c r="L29" s="20" t="s">
        <v>66</v>
      </c>
      <c r="M29" s="26" t="s">
        <v>73</v>
      </c>
      <c r="N29" s="20" t="s">
        <v>66</v>
      </c>
      <c r="O29" s="22" t="s">
        <v>74</v>
      </c>
      <c r="P29" s="20" t="s">
        <v>66</v>
      </c>
      <c r="Q29" s="25">
        <v>0.2</v>
      </c>
    </row>
    <row r="30" spans="1:18" ht="15.75" hidden="1" x14ac:dyDescent="0.2">
      <c r="B30" s="19" t="s">
        <v>75</v>
      </c>
      <c r="C30" s="20" t="s">
        <v>66</v>
      </c>
      <c r="D30" s="27" t="str">
        <f t="shared" si="1"/>
        <v>КЛ 15 кВ 15-88</v>
      </c>
      <c r="E30" s="20" t="s">
        <v>66</v>
      </c>
      <c r="F30" s="22" t="s">
        <v>67</v>
      </c>
      <c r="G30" s="20" t="s">
        <v>66</v>
      </c>
      <c r="H30" s="22" t="s">
        <v>67</v>
      </c>
      <c r="I30" s="23">
        <v>2001</v>
      </c>
      <c r="J30" s="20" t="s">
        <v>66</v>
      </c>
      <c r="K30" s="21">
        <v>1</v>
      </c>
      <c r="L30" s="20" t="s">
        <v>66</v>
      </c>
      <c r="M30" s="26" t="s">
        <v>73</v>
      </c>
      <c r="N30" s="20" t="s">
        <v>66</v>
      </c>
      <c r="O30" s="22" t="s">
        <v>74</v>
      </c>
      <c r="P30" s="20" t="s">
        <v>66</v>
      </c>
      <c r="Q30" s="28">
        <v>0.186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tr">
        <f>т1!A9</f>
        <v>Наименование инвестиционного проекта: Приобретение объектов электросетевого хозяйства АО "Калининградская генерирующая компания": ТП 15/0,4 кВ мощностью 100 кВА, ВЛ 15 кВ протяженностью 4,53 км, КЛ 15 кВ протяженностью 0,2 км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4.25" customHeight="1" x14ac:dyDescent="0.2">
      <c r="A10" s="56" t="str">
        <f>т1!A10</f>
        <v>Идентификатор инвестиционного проекта: L_140-127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отчет об оценке рыночной стоимости №М3006 от 23.12.2019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1" bestFit="1" customWidth="1"/>
    <col min="2" max="2" width="25" style="31" bestFit="1" customWidth="1"/>
    <col min="3" max="3" width="18.75" style="31" customWidth="1"/>
    <col min="4" max="4" width="4.25" style="31" customWidth="1"/>
    <col min="5" max="5" width="9.125" style="31" customWidth="1"/>
    <col min="6" max="6" width="29.375" style="31" customWidth="1"/>
    <col min="7" max="7" width="11.5" style="31" customWidth="1"/>
    <col min="8" max="23" width="9" style="31" hidden="1" customWidth="1"/>
    <col min="24" max="25" width="9.875" style="31" bestFit="1" customWidth="1"/>
    <col min="26" max="16384" width="9" style="31"/>
  </cols>
  <sheetData>
    <row r="1" spans="1:25" x14ac:dyDescent="0.2">
      <c r="A1" s="31" t="s">
        <v>34</v>
      </c>
    </row>
    <row r="2" spans="1:25" ht="45" x14ac:dyDescent="0.2">
      <c r="A2" s="32" t="s">
        <v>10</v>
      </c>
      <c r="B2" s="32" t="s">
        <v>35</v>
      </c>
      <c r="C2" s="62" t="s">
        <v>12</v>
      </c>
      <c r="D2" s="63"/>
      <c r="E2" s="64"/>
      <c r="F2" s="33" t="s">
        <v>13</v>
      </c>
      <c r="G2" s="34"/>
    </row>
    <row r="3" spans="1:25" ht="135" x14ac:dyDescent="0.25">
      <c r="A3" s="32">
        <v>1</v>
      </c>
      <c r="B3" s="32" t="s">
        <v>36</v>
      </c>
      <c r="C3" s="59">
        <f>т3!I22+т5!I23+т4!I24</f>
        <v>13045.984610000001</v>
      </c>
      <c r="D3" s="60"/>
      <c r="E3" s="61"/>
      <c r="F3" s="35"/>
      <c r="G3" s="36"/>
      <c r="Y3" s="15"/>
    </row>
    <row r="4" spans="1:25" ht="15.75" x14ac:dyDescent="0.2">
      <c r="A4" s="32">
        <v>2</v>
      </c>
      <c r="B4" s="32" t="s">
        <v>37</v>
      </c>
      <c r="C4" s="59">
        <f>C3*20%</f>
        <v>2609.1969220000005</v>
      </c>
      <c r="D4" s="60"/>
      <c r="E4" s="61"/>
      <c r="F4" s="35"/>
      <c r="G4" s="36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2">
        <v>3</v>
      </c>
      <c r="B5" s="32" t="s">
        <v>38</v>
      </c>
      <c r="C5" s="59">
        <f>C4+C3</f>
        <v>15655.181532000002</v>
      </c>
      <c r="D5" s="60"/>
      <c r="E5" s="61"/>
      <c r="F5" s="37"/>
      <c r="G5" s="38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17">
        <v>104.7</v>
      </c>
      <c r="T5" s="17">
        <v>104.7</v>
      </c>
      <c r="U5" s="17">
        <v>104.7</v>
      </c>
      <c r="V5" s="17">
        <v>104.7</v>
      </c>
      <c r="W5" s="17">
        <v>104.7</v>
      </c>
    </row>
    <row r="6" spans="1:25" ht="60" x14ac:dyDescent="0.2">
      <c r="A6" s="32">
        <v>4</v>
      </c>
      <c r="B6" s="32" t="s">
        <v>39</v>
      </c>
      <c r="C6" s="59">
        <f>C7+(C5-C7)*((C10/C9*(K5+100)/200)+C11/C9*(L5+100)/200*K5/100+C12/C9*((M5+100)/200*L5/100*K5/100)+C13/C9*((N5+100)/200*M5/100*L5/100*K5/100)+C14/C9*((O5+100)/200*N5/100*M5/100*L5/100*K5/100)+C15/C9*((P5+100)/200*O5/100*N5/100*M5/100*L5/100*K5/100))</f>
        <v>18151.662044533339</v>
      </c>
      <c r="D6" s="60"/>
      <c r="E6" s="61"/>
      <c r="F6" s="37"/>
      <c r="G6" s="38"/>
      <c r="I6" s="10">
        <f>C5/1000</f>
        <v>15.655181532000002</v>
      </c>
      <c r="J6" s="10">
        <f>C16</f>
        <v>18.151662044533339</v>
      </c>
    </row>
    <row r="7" spans="1:25" ht="75" x14ac:dyDescent="0.2">
      <c r="A7" s="32">
        <v>5</v>
      </c>
      <c r="B7" s="32" t="s">
        <v>40</v>
      </c>
      <c r="C7" s="65">
        <v>0</v>
      </c>
      <c r="D7" s="66"/>
      <c r="E7" s="67"/>
      <c r="F7" s="35"/>
      <c r="G7" s="36"/>
      <c r="H7" s="10"/>
      <c r="X7" s="10"/>
    </row>
    <row r="8" spans="1:25" ht="45" x14ac:dyDescent="0.2">
      <c r="A8" s="32">
        <v>6</v>
      </c>
      <c r="B8" s="32" t="s">
        <v>41</v>
      </c>
      <c r="C8" s="59">
        <f>C5-C7</f>
        <v>15655.181532000002</v>
      </c>
      <c r="D8" s="60"/>
      <c r="E8" s="61"/>
      <c r="F8" s="35"/>
      <c r="G8" s="36"/>
    </row>
    <row r="9" spans="1:25" ht="90" x14ac:dyDescent="0.25">
      <c r="A9" s="32">
        <v>7</v>
      </c>
      <c r="B9" s="32" t="s">
        <v>42</v>
      </c>
      <c r="C9" s="59">
        <f>SUM(C10:E15)</f>
        <v>2573.2439999999997</v>
      </c>
      <c r="D9" s="60"/>
      <c r="E9" s="61"/>
      <c r="F9" s="39"/>
      <c r="G9" s="40"/>
      <c r="X9" s="41"/>
    </row>
    <row r="10" spans="1:25" ht="15" x14ac:dyDescent="0.2">
      <c r="A10" s="32">
        <v>7.1</v>
      </c>
      <c r="B10" s="32" t="s">
        <v>43</v>
      </c>
      <c r="C10" s="59">
        <v>0</v>
      </c>
      <c r="D10" s="60"/>
      <c r="E10" s="61"/>
      <c r="F10" s="35"/>
      <c r="G10" s="36"/>
    </row>
    <row r="11" spans="1:25" ht="15" x14ac:dyDescent="0.2">
      <c r="A11" s="32">
        <v>7.2</v>
      </c>
      <c r="B11" s="32" t="s">
        <v>44</v>
      </c>
      <c r="C11" s="59">
        <v>0</v>
      </c>
      <c r="D11" s="60"/>
      <c r="E11" s="61"/>
      <c r="F11" s="42"/>
      <c r="G11" s="43"/>
    </row>
    <row r="12" spans="1:25" ht="15" x14ac:dyDescent="0.2">
      <c r="A12" s="32">
        <v>7.3</v>
      </c>
      <c r="B12" s="32" t="s">
        <v>45</v>
      </c>
      <c r="C12" s="59">
        <f>2.573244*1000</f>
        <v>2573.2439999999997</v>
      </c>
      <c r="D12" s="60"/>
      <c r="E12" s="61"/>
      <c r="F12" s="42"/>
      <c r="G12" s="43"/>
    </row>
    <row r="13" spans="1:25" ht="15" x14ac:dyDescent="0.2">
      <c r="A13" s="32">
        <v>7.4</v>
      </c>
      <c r="B13" s="32" t="s">
        <v>51</v>
      </c>
      <c r="C13" s="59">
        <v>0</v>
      </c>
      <c r="D13" s="60"/>
      <c r="E13" s="61"/>
      <c r="F13" s="35"/>
      <c r="G13" s="36"/>
    </row>
    <row r="14" spans="1:25" ht="15" x14ac:dyDescent="0.2">
      <c r="A14" s="32">
        <v>7.5</v>
      </c>
      <c r="B14" s="32" t="s">
        <v>52</v>
      </c>
      <c r="C14" s="59">
        <v>0</v>
      </c>
      <c r="D14" s="60"/>
      <c r="E14" s="61"/>
      <c r="F14" s="35"/>
      <c r="G14" s="36"/>
    </row>
    <row r="15" spans="1:25" ht="15" x14ac:dyDescent="0.2">
      <c r="A15" s="32">
        <v>7.6</v>
      </c>
      <c r="B15" s="32" t="s">
        <v>53</v>
      </c>
      <c r="C15" s="59">
        <v>0</v>
      </c>
      <c r="D15" s="60"/>
      <c r="E15" s="61"/>
      <c r="F15" s="35"/>
      <c r="G15" s="36"/>
    </row>
    <row r="16" spans="1:25" ht="75" x14ac:dyDescent="0.2">
      <c r="A16" s="32">
        <v>8</v>
      </c>
      <c r="B16" s="32" t="s">
        <v>46</v>
      </c>
      <c r="C16" s="59">
        <f>C6/1000</f>
        <v>18.151662044533339</v>
      </c>
      <c r="D16" s="60"/>
      <c r="E16" s="61"/>
      <c r="F16" s="35"/>
      <c r="G16" s="36"/>
    </row>
    <row r="17" spans="1:26" ht="105" x14ac:dyDescent="0.2">
      <c r="A17" s="32">
        <v>9</v>
      </c>
      <c r="B17" s="32" t="s">
        <v>47</v>
      </c>
      <c r="C17" s="59">
        <v>0</v>
      </c>
      <c r="D17" s="60"/>
      <c r="E17" s="61"/>
      <c r="F17" s="44"/>
      <c r="G17" s="45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7"/>
    </row>
    <row r="18" spans="1:26" ht="30" x14ac:dyDescent="0.2">
      <c r="A18" s="32">
        <v>10</v>
      </c>
      <c r="B18" s="32" t="s">
        <v>48</v>
      </c>
      <c r="C18" s="59">
        <f>(C17+C16)*1000</f>
        <v>18151.662044533339</v>
      </c>
      <c r="D18" s="60"/>
      <c r="E18" s="61"/>
      <c r="F18" s="35"/>
      <c r="G18" s="36"/>
      <c r="X18" s="10"/>
      <c r="Y18" s="48"/>
      <c r="Z18" s="49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2020-02-04T07:42:05Z</cp:lastPrinted>
  <dcterms:created xsi:type="dcterms:W3CDTF">2019-03-19T14:55:52Z</dcterms:created>
  <dcterms:modified xsi:type="dcterms:W3CDTF">2021-03-16T10:43:52Z</dcterms:modified>
</cp:coreProperties>
</file>