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0941\"/>
    </mc:Choice>
  </mc:AlternateContent>
  <bookViews>
    <workbookView xWindow="0" yWindow="0" windowWidth="14895" windowHeight="1144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A11" i="1" l="1"/>
  <c r="J16" i="6"/>
  <c r="C16" i="6"/>
  <c r="J16" i="5"/>
  <c r="C16" i="5"/>
  <c r="J16" i="4"/>
  <c r="C16" i="4"/>
  <c r="J16" i="3"/>
  <c r="C16" i="3"/>
  <c r="J16" i="2"/>
  <c r="C16" i="2"/>
  <c r="C13" i="8"/>
  <c r="A8" i="6" l="1"/>
  <c r="A8" i="5"/>
  <c r="A8" i="4"/>
  <c r="A8" i="3"/>
  <c r="A8" i="2"/>
  <c r="I22" i="4" l="1"/>
  <c r="E21" i="4" l="1"/>
  <c r="E20" i="4"/>
  <c r="I21" i="4" l="1"/>
  <c r="I20" i="4" l="1"/>
  <c r="R22" i="4" s="1"/>
  <c r="C9" i="8"/>
  <c r="I23" i="4" l="1"/>
  <c r="C3" i="8" l="1"/>
  <c r="C4" i="8" s="1"/>
  <c r="C5" i="8" s="1"/>
  <c r="C8" i="8" l="1"/>
  <c r="C6" i="8"/>
  <c r="C16" i="8" s="1"/>
  <c r="C18" i="8" s="1"/>
  <c r="A10" i="6"/>
  <c r="A9" i="6"/>
  <c r="A10" i="5"/>
  <c r="A9" i="5"/>
  <c r="A10" i="4"/>
  <c r="A9" i="4"/>
  <c r="A10" i="3"/>
  <c r="A9" i="3"/>
  <c r="A10" i="2"/>
  <c r="A9" i="2"/>
  <c r="A11" i="6" l="1"/>
  <c r="A11" i="5"/>
  <c r="A11" i="4"/>
  <c r="A11" i="3"/>
  <c r="A11" i="2"/>
</calcChain>
</file>

<file path=xl/sharedStrings.xml><?xml version="1.0" encoding="utf-8"?>
<sst xmlns="http://schemas.openxmlformats.org/spreadsheetml/2006/main" count="833" uniqueCount="67">
  <si>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</si>
  <si>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</si>
  <si>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</si>
  <si>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</si>
  <si>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</si>
  <si>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</si>
  <si>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</si>
  <si>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</si>
  <si>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</si>
  <si>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</si>
  <si>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</si>
  <si>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</si>
  <si>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</si>
  <si>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</si>
  <si>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</si>
  <si>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</si>
  <si>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</si>
  <si>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</si>
  <si>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</si>
  <si>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</si>
  <si>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</si>
  <si>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</si>
  <si>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</si>
  <si>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</si>
  <si>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</si>
  <si>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</si>
  <si>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>-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</si>
  <si>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</si>
  <si>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</si>
  <si>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</si>
  <si>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</si>
  <si>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</si>
  <si>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</si>
  <si>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</si>
  <si>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</si>
  <si>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</si>
  <si>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</si>
  <si>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</si>
  <si>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</si>
  <si>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</si>
  <si>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</si>
  <si>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</si>
  <si>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</si>
  <si>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</si>
  <si>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</si>
  <si>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</si>
  <si>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</si>
  <si>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</si>
  <si>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</si>
  <si>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</si>
  <si>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</si>
  <si>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</si>
  <si>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</si>
  <si>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>от 1,1 до 5,9</t>
  </si>
  <si>
    <t>П6-06</t>
  </si>
  <si>
    <t>одноцепная, все типы опор за исключением многогранных</t>
  </si>
  <si>
    <t>1 км</t>
  </si>
  <si>
    <t xml:space="preserve">УНЦ опор ВЛ 0,4-750 кВ </t>
  </si>
  <si>
    <t xml:space="preserve">УНЦ проводаСИП ВЛ 0,4-35кВ </t>
  </si>
  <si>
    <t>0,4-35</t>
  </si>
  <si>
    <t>Л3-01-1</t>
  </si>
  <si>
    <t>СИП-4, 95мм2 / -мм2</t>
  </si>
  <si>
    <t>Л7-39-4</t>
  </si>
  <si>
    <t>Идентификатор инвестиционного проекта: L_19-0941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</si>
  <si>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</si>
  <si>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27.12.2019 № 555</t>
  </si>
  <si>
    <t>Наименование инвестиционного проекта: Реконструкция ВЛ 0,4 кВ от ТП 15/0,4 кВ № 123-4 (инв. № 5113887) с заменой провода протяженностью около 1380 м в п. Пригородное Гвардейского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</si>
</sst>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0"/>
    <numFmt numFmtId="165" formatCode="_-* #,##0.0\ _₽_-;\-* #,##0.0\ _₽_-;_-* &quot;-&quot;?\ _₽_-;_-@_-"/>
    <numFmt numFmtId="166" formatCode="0.0"/>
    <numFmt numFmtId="167" formatCode="0.00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12" fillId="4" borderId="0" xfId="0" applyNumberFormat="1" applyFont="1" applyFill="1" applyBorder="1"/>
    <xf numFmtId="4" fontId="15" fillId="0" borderId="0" xfId="0" applyNumberFormat="1" applyFont="1" applyFill="1" applyBorder="1"/>
    <xf numFmtId="0" fontId="16" fillId="0" borderId="0" xfId="0" applyFont="1"/>
    <xf numFmtId="4" fontId="16" fillId="0" borderId="0" xfId="0" applyNumberFormat="1" applyFont="1"/>
    <xf numFmtId="0" fontId="0" fillId="4" borderId="0" xfId="0" applyFill="1"/>
    <xf numFmtId="0" fontId="0" fillId="4" borderId="0" xfId="0" applyFont="1" applyFill="1"/>
    <xf numFmtId="165" fontId="11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166" fontId="1" fillId="0" borderId="5" xfId="1" applyNumberFormat="1" applyFont="1" applyBorder="1" applyAlignment="1">
      <alignment horizontal="center" vertical="center" wrapText="1"/>
    </xf>
    <xf numFmtId="167" fontId="1" fillId="0" borderId="5" xfId="1" applyNumberFormat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4" borderId="9" xfId="0" applyFill="1" applyBorder="1"/>
    <xf numFmtId="0" fontId="0" fillId="4" borderId="0" xfId="0" applyFill="1" applyBorder="1"/>
    <xf numFmtId="164" fontId="0" fillId="0" borderId="0" xfId="0" applyNumberFormat="1"/>
    <xf numFmtId="0" fontId="0" fillId="0" borderId="0" xfId="0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4" fontId="10" fillId="4" borderId="6" xfId="0" applyNumberFormat="1" applyFont="1" applyFill="1" applyBorder="1" applyAlignment="1">
      <alignment horizontal="right" vertical="center"/>
    </xf>
    <xf numFmtId="4" fontId="10" fillId="4" borderId="7" xfId="0" applyNumberFormat="1" applyFont="1" applyFill="1" applyBorder="1" applyAlignment="1">
      <alignment horizontal="right" vertical="center"/>
    </xf>
    <xf numFmtId="4" fontId="10" fillId="4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topLeftCell="A4" zoomScale="90" zoomScaleNormal="90" workbookViewId="0">
      <selection activeCell="A10" sqref="A10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22.12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x14ac:dyDescent="0.2">
      <c r="A8" s="44" t="s">
        <v>64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5" t="s">
        <v>66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9.5" customHeight="1" x14ac:dyDescent="0.2">
      <c r="A10" s="45" t="s">
        <v>63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s="38" customFormat="1" ht="21.75" customHeight="1" x14ac:dyDescent="0.2">
      <c r="A11" s="45" t="str">
        <f>[1]т1!A11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9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49.5" customHeight="1" x14ac:dyDescent="0.2">
      <c r="A16" s="43" t="s">
        <v>0</v>
      </c>
      <c r="B16" s="43" t="s">
        <v>0</v>
      </c>
      <c r="C16" s="43" t="s">
        <v>65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">
        <v>65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11">
        <v>18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85" zoomScaleNormal="85" workbookViewId="0">
      <selection activeCell="C22" sqref="C22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38.25" customHeight="1" x14ac:dyDescent="0.2">
      <c r="A9" s="41" t="str">
        <f>т1!A9</f>
        <v>Наименование инвестиционного проекта: Реконструкция ВЛ 0,4 кВ от ТП 15/0,4 кВ № 123-4 (инв. № 5113887) с заменой провода протяженностью около 1380 м в п. Пригородное Гвардейского района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20.25" customHeight="1" x14ac:dyDescent="0.2">
      <c r="A10" s="41" t="str">
        <f>т1!A10</f>
        <v>Идентификатор инвестиционного проекта: L_19-0941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30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48.75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27.12.2019 № 555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27.12.2019 № 555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4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7" zoomScale="80" zoomScaleNormal="80" workbookViewId="0">
      <selection activeCell="C26" sqref="C2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Реконструкция ВЛ 0,4 кВ от ТП 15/0,4 кВ № 123-4 (инв. № 5113887) с заменой провода протяженностью около 1380 м в п. Пригородное Гвардейского района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L_19-0941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31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s="38" customFormat="1" ht="48.75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27.12.2019 № 555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27.12.2019 № 555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/>
      <c r="K20" s="3"/>
      <c r="L20" s="4"/>
      <c r="M20" s="3"/>
      <c r="N20" s="3"/>
      <c r="O20" s="5"/>
      <c r="P20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"/>
  <sheetViews>
    <sheetView showOutlineSymbols="0" showWhiteSpace="0" topLeftCell="A7" zoomScale="90" zoomScaleNormal="90" workbookViewId="0">
      <selection activeCell="D26" sqref="D2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34.1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Реконструкция ВЛ 0,4 кВ от ТП 15/0,4 кВ № 123-4 (инв. № 5113887) с заменой провода протяженностью около 1380 м в п. Пригородное Гвардейского района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L_19-0941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32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s="38" customFormat="1" ht="48.75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27.12.2019 № 555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27.12.2019 № 555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1" customFormat="1" ht="50.1" customHeight="1" x14ac:dyDescent="0.2">
      <c r="A20" s="11">
        <v>1</v>
      </c>
      <c r="B20" s="11" t="s">
        <v>57</v>
      </c>
      <c r="C20" s="23">
        <v>0.4</v>
      </c>
      <c r="D20" s="11" t="s">
        <v>55</v>
      </c>
      <c r="E20" s="24">
        <f>1.19+0.19</f>
        <v>1.38</v>
      </c>
      <c r="F20" s="11" t="s">
        <v>56</v>
      </c>
      <c r="G20" s="11" t="s">
        <v>60</v>
      </c>
      <c r="H20" s="13">
        <v>517</v>
      </c>
      <c r="I20" s="13">
        <f t="shared" ref="I20:I22" si="0">H20*Q20*E20</f>
        <v>749.13299999999992</v>
      </c>
      <c r="J20" s="23"/>
      <c r="K20" s="11"/>
      <c r="L20" s="24"/>
      <c r="M20" s="11"/>
      <c r="N20" s="11"/>
      <c r="O20" s="13"/>
      <c r="P20" s="13"/>
      <c r="Q20" s="21">
        <v>1.05</v>
      </c>
      <c r="R20" s="21" t="s">
        <v>0</v>
      </c>
    </row>
    <row r="21" spans="1:18" s="21" customFormat="1" ht="50.1" customHeight="1" x14ac:dyDescent="0.2">
      <c r="A21" s="11">
        <v>2</v>
      </c>
      <c r="B21" s="11" t="s">
        <v>58</v>
      </c>
      <c r="C21" s="11" t="s">
        <v>59</v>
      </c>
      <c r="D21" s="11" t="s">
        <v>61</v>
      </c>
      <c r="E21" s="24">
        <f>1.19+0.19</f>
        <v>1.38</v>
      </c>
      <c r="F21" s="11" t="s">
        <v>56</v>
      </c>
      <c r="G21" s="11" t="s">
        <v>62</v>
      </c>
      <c r="H21" s="13">
        <v>310</v>
      </c>
      <c r="I21" s="13">
        <f t="shared" si="0"/>
        <v>449.18999999999994</v>
      </c>
      <c r="J21" s="11"/>
      <c r="K21" s="11"/>
      <c r="L21" s="24"/>
      <c r="M21" s="11"/>
      <c r="N21" s="11"/>
      <c r="O21" s="13"/>
      <c r="P21" s="13"/>
      <c r="Q21" s="21">
        <v>1.05</v>
      </c>
      <c r="R21" s="21" t="s">
        <v>0</v>
      </c>
    </row>
    <row r="22" spans="1:18" s="21" customFormat="1" ht="50.1" customHeight="1" x14ac:dyDescent="0.2">
      <c r="A22" s="11">
        <v>3</v>
      </c>
      <c r="B22" s="11" t="s">
        <v>27</v>
      </c>
      <c r="C22" s="11" t="s">
        <v>26</v>
      </c>
      <c r="D22" s="11" t="s">
        <v>53</v>
      </c>
      <c r="E22" s="12">
        <v>1</v>
      </c>
      <c r="F22" s="11" t="s">
        <v>28</v>
      </c>
      <c r="G22" s="11" t="s">
        <v>54</v>
      </c>
      <c r="H22" s="13">
        <v>300</v>
      </c>
      <c r="I22" s="13">
        <f t="shared" si="0"/>
        <v>300</v>
      </c>
      <c r="J22" s="11"/>
      <c r="K22" s="11"/>
      <c r="L22" s="12"/>
      <c r="M22" s="11"/>
      <c r="N22" s="11"/>
      <c r="O22" s="13"/>
      <c r="P22" s="13"/>
      <c r="Q22" s="21">
        <v>1</v>
      </c>
      <c r="R22" s="37">
        <f>SUM(I20:I21)</f>
        <v>1198.3229999999999</v>
      </c>
    </row>
    <row r="23" spans="1:18" ht="50.1" customHeight="1" x14ac:dyDescent="0.2">
      <c r="A23" s="3"/>
      <c r="B23" s="3" t="s">
        <v>29</v>
      </c>
      <c r="C23" s="3" t="s">
        <v>0</v>
      </c>
      <c r="D23" s="3" t="s">
        <v>0</v>
      </c>
      <c r="E23" s="4" t="s">
        <v>0</v>
      </c>
      <c r="F23" s="3" t="s">
        <v>0</v>
      </c>
      <c r="G23" s="3" t="s">
        <v>0</v>
      </c>
      <c r="H23" s="5" t="s">
        <v>0</v>
      </c>
      <c r="I23" s="5">
        <f>SUM(I20:I22)</f>
        <v>1498.3229999999999</v>
      </c>
      <c r="J23" s="3" t="s">
        <v>0</v>
      </c>
      <c r="K23" s="3" t="s">
        <v>0</v>
      </c>
      <c r="L23" s="4" t="s">
        <v>0</v>
      </c>
      <c r="M23" s="3" t="s">
        <v>0</v>
      </c>
      <c r="N23" s="3" t="s">
        <v>0</v>
      </c>
      <c r="O23" s="5" t="s">
        <v>0</v>
      </c>
      <c r="P23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4803149606299213" right="0.74803149606299213" top="0.98425196850393704" bottom="0.98425196850393704" header="0.51181102362204722" footer="0.51181102362204722"/>
  <pageSetup paperSize="9" scale="5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B21" sqref="B2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Реконструкция ВЛ 0,4 кВ от ТП 15/0,4 кВ № 123-4 (инв. № 5113887) с заменой провода протяженностью около 1380 м в п. Пригородное Гвардейского района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L_19-0941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33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s="38" customFormat="1" ht="48.75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27.12.2019 № 555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27.12.2019 № 555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K1" zoomScale="90" zoomScaleNormal="90" workbookViewId="0">
      <selection activeCell="Q16" sqref="A16:XFD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Реконструкция ВЛ 0,4 кВ от ТП 15/0,4 кВ № 123-4 (инв. № 5113887) с заменой провода протяженностью около 1380 м в п. Пригородное Гвардейского района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L_19-0941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34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s="38" customFormat="1" ht="48.75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27.12.2019 № 555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27.12.2019 № 555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H1" sqref="H1:X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4" width="9.875" style="21" hidden="1" customWidth="1"/>
    <col min="25" max="25" width="9.875" style="21" bestFit="1" customWidth="1"/>
    <col min="26" max="16384" width="9" style="21"/>
  </cols>
  <sheetData>
    <row r="1" spans="1:25" x14ac:dyDescent="0.2">
      <c r="A1" s="21" t="s">
        <v>35</v>
      </c>
    </row>
    <row r="2" spans="1:25" ht="45" x14ac:dyDescent="0.2">
      <c r="A2" s="22" t="s">
        <v>10</v>
      </c>
      <c r="B2" s="22" t="s">
        <v>36</v>
      </c>
      <c r="C2" s="54" t="s">
        <v>12</v>
      </c>
      <c r="D2" s="55"/>
      <c r="E2" s="56"/>
      <c r="F2" s="25" t="s">
        <v>13</v>
      </c>
      <c r="G2" s="26"/>
    </row>
    <row r="3" spans="1:25" ht="135" x14ac:dyDescent="0.25">
      <c r="A3" s="22">
        <v>1</v>
      </c>
      <c r="B3" s="22" t="s">
        <v>37</v>
      </c>
      <c r="C3" s="48">
        <f>т3!I20+т4!I23+т5!I20</f>
        <v>1498.3229999999999</v>
      </c>
      <c r="D3" s="49"/>
      <c r="E3" s="50"/>
      <c r="F3" s="27"/>
      <c r="G3" s="28"/>
      <c r="Y3" s="15"/>
    </row>
    <row r="4" spans="1:25" ht="15.75" x14ac:dyDescent="0.2">
      <c r="A4" s="22">
        <v>2</v>
      </c>
      <c r="B4" s="22" t="s">
        <v>38</v>
      </c>
      <c r="C4" s="48">
        <f>C3*20%</f>
        <v>299.66460000000001</v>
      </c>
      <c r="D4" s="49"/>
      <c r="E4" s="50"/>
      <c r="F4" s="27"/>
      <c r="G4" s="28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22">
        <v>3</v>
      </c>
      <c r="B5" s="22" t="s">
        <v>39</v>
      </c>
      <c r="C5" s="48">
        <f>C4+C3</f>
        <v>1797.9875999999999</v>
      </c>
      <c r="D5" s="49"/>
      <c r="E5" s="50"/>
      <c r="F5" s="29"/>
      <c r="G5" s="30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2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22">
        <v>4</v>
      </c>
      <c r="B6" s="22" t="s">
        <v>40</v>
      </c>
      <c r="C6" s="48">
        <f>C7+(C5-C7)*((C10/C9*(K5+100)/200)+C11/C9*(L5+100)/200*K5/100+C12/C9*((M5+100)/200*L5/100*K5/100)+C13/C9*((N5+100)/200*M5/100*L5/100*K5/100)+C14/C9*((O5+100)/200*N5/100*M5/100*L5/100*K5/100)+C15/C9*((P5+100)/200*O5/100*N5/100*M5/100*L5/100*K5/100))</f>
        <v>2202.1479710332255</v>
      </c>
      <c r="D6" s="49"/>
      <c r="E6" s="50"/>
      <c r="F6" s="29"/>
      <c r="G6" s="30"/>
    </row>
    <row r="7" spans="1:25" ht="75" x14ac:dyDescent="0.2">
      <c r="A7" s="22">
        <v>5</v>
      </c>
      <c r="B7" s="22" t="s">
        <v>41</v>
      </c>
      <c r="C7" s="57">
        <v>0</v>
      </c>
      <c r="D7" s="58"/>
      <c r="E7" s="59"/>
      <c r="F7" s="27"/>
      <c r="G7" s="28"/>
      <c r="H7" s="10"/>
      <c r="X7" s="10"/>
    </row>
    <row r="8" spans="1:25" ht="45" x14ac:dyDescent="0.2">
      <c r="A8" s="22">
        <v>6</v>
      </c>
      <c r="B8" s="22" t="s">
        <v>42</v>
      </c>
      <c r="C8" s="48">
        <f>C5-C7</f>
        <v>1797.9875999999999</v>
      </c>
      <c r="D8" s="49"/>
      <c r="E8" s="50"/>
      <c r="F8" s="27"/>
      <c r="G8" s="28"/>
    </row>
    <row r="9" spans="1:25" ht="90" x14ac:dyDescent="0.25">
      <c r="A9" s="22">
        <v>7</v>
      </c>
      <c r="B9" s="22" t="s">
        <v>43</v>
      </c>
      <c r="C9" s="48">
        <f>SUM(C10:E15)</f>
        <v>1346.0588899999998</v>
      </c>
      <c r="D9" s="49"/>
      <c r="E9" s="50"/>
      <c r="F9" s="31"/>
      <c r="G9" s="32"/>
      <c r="X9" s="14"/>
    </row>
    <row r="10" spans="1:25" ht="15" x14ac:dyDescent="0.2">
      <c r="A10" s="22">
        <v>7.1</v>
      </c>
      <c r="B10" s="22" t="s">
        <v>44</v>
      </c>
      <c r="C10" s="48">
        <v>0</v>
      </c>
      <c r="D10" s="49"/>
      <c r="E10" s="50"/>
      <c r="F10" s="27"/>
      <c r="G10" s="28"/>
    </row>
    <row r="11" spans="1:25" ht="15" x14ac:dyDescent="0.2">
      <c r="A11" s="22">
        <v>7.2</v>
      </c>
      <c r="B11" s="22" t="s">
        <v>45</v>
      </c>
      <c r="C11" s="48">
        <v>0</v>
      </c>
      <c r="D11" s="49"/>
      <c r="E11" s="50"/>
      <c r="F11" s="33"/>
      <c r="G11" s="34"/>
    </row>
    <row r="12" spans="1:25" ht="15" x14ac:dyDescent="0.2">
      <c r="A12" s="22">
        <v>7.3</v>
      </c>
      <c r="B12" s="22" t="s">
        <v>46</v>
      </c>
      <c r="C12" s="48">
        <v>0</v>
      </c>
      <c r="D12" s="49"/>
      <c r="E12" s="50"/>
      <c r="F12" s="33"/>
      <c r="G12" s="34"/>
    </row>
    <row r="13" spans="1:25" ht="15" x14ac:dyDescent="0.2">
      <c r="A13" s="22">
        <v>7.4</v>
      </c>
      <c r="B13" s="22" t="s">
        <v>47</v>
      </c>
      <c r="C13" s="48">
        <f>1.34605889*1000</f>
        <v>1346.0588899999998</v>
      </c>
      <c r="D13" s="49"/>
      <c r="E13" s="50"/>
      <c r="F13" s="27"/>
      <c r="G13" s="28"/>
    </row>
    <row r="14" spans="1:25" ht="15" x14ac:dyDescent="0.2">
      <c r="A14" s="22">
        <v>7.5</v>
      </c>
      <c r="B14" s="22" t="s">
        <v>48</v>
      </c>
      <c r="C14" s="48">
        <v>0</v>
      </c>
      <c r="D14" s="49"/>
      <c r="E14" s="50"/>
      <c r="F14" s="27"/>
      <c r="G14" s="28"/>
    </row>
    <row r="15" spans="1:25" ht="15" x14ac:dyDescent="0.2">
      <c r="A15" s="22">
        <v>7.6</v>
      </c>
      <c r="B15" s="22" t="s">
        <v>52</v>
      </c>
      <c r="C15" s="48">
        <v>0</v>
      </c>
      <c r="D15" s="49"/>
      <c r="E15" s="50"/>
      <c r="F15" s="27"/>
      <c r="G15" s="28"/>
    </row>
    <row r="16" spans="1:25" ht="75" x14ac:dyDescent="0.2">
      <c r="A16" s="22">
        <v>8</v>
      </c>
      <c r="B16" s="22" t="s">
        <v>49</v>
      </c>
      <c r="C16" s="48">
        <f>C6/1000</f>
        <v>2.2021479710332255</v>
      </c>
      <c r="D16" s="49"/>
      <c r="E16" s="50"/>
      <c r="F16" s="27"/>
      <c r="G16" s="28"/>
    </row>
    <row r="17" spans="1:26" ht="105" x14ac:dyDescent="0.2">
      <c r="A17" s="22">
        <v>9</v>
      </c>
      <c r="B17" s="22" t="s">
        <v>50</v>
      </c>
      <c r="C17" s="51">
        <v>0</v>
      </c>
      <c r="D17" s="52"/>
      <c r="E17" s="53"/>
      <c r="F17" s="35"/>
      <c r="G17" s="36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6" ht="30" x14ac:dyDescent="0.2">
      <c r="A18" s="22">
        <v>10</v>
      </c>
      <c r="B18" s="22" t="s">
        <v>51</v>
      </c>
      <c r="C18" s="48">
        <f>(C17+C16)*1000</f>
        <v>2202.1479710332255</v>
      </c>
      <c r="D18" s="49"/>
      <c r="E18" s="50"/>
      <c r="F18" s="27"/>
      <c r="G18" s="28"/>
      <c r="X18" s="10"/>
      <c r="Y18" s="17"/>
      <c r="Z18" s="16"/>
    </row>
    <row r="19" spans="1:26" x14ac:dyDescent="0.2">
      <c r="X19" s="10"/>
    </row>
  </sheetData>
  <mergeCells count="17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4:E14"/>
    <mergeCell ref="C15:E15"/>
    <mergeCell ref="C16:E16"/>
    <mergeCell ref="C17:E17"/>
    <mergeCell ref="C18:E18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2020-10-15T07:57:54Z</cp:lastPrinted>
  <dcterms:created xsi:type="dcterms:W3CDTF">2019-03-19T12:39:49Z</dcterms:created>
  <dcterms:modified xsi:type="dcterms:W3CDTF">2021-03-26T08:23:58Z</dcterms:modified>
</cp:coreProperties>
</file>