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2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1" i="1" l="1"/>
  <c r="C15" i="8" l="1"/>
  <c r="C14" i="8"/>
  <c r="C16" i="6" l="1"/>
  <c r="C16" i="4"/>
  <c r="C16" i="3"/>
  <c r="C16" i="2"/>
  <c r="C16" i="5"/>
  <c r="C9" i="8"/>
  <c r="A8" i="6"/>
  <c r="A8" i="5"/>
  <c r="A8" i="4"/>
  <c r="A8" i="3"/>
  <c r="A8" i="2"/>
  <c r="I24" i="5" l="1"/>
  <c r="I23" i="5"/>
  <c r="I22" i="5"/>
  <c r="I21" i="5"/>
  <c r="I20" i="5"/>
  <c r="E25" i="5" l="1"/>
  <c r="I25" i="5" s="1"/>
  <c r="I26" i="5" l="1"/>
  <c r="C3" i="8" s="1"/>
  <c r="C4" i="8" s="1"/>
  <c r="C5" i="8" s="1"/>
  <c r="A9" i="6"/>
  <c r="A10" i="6"/>
  <c r="A10" i="5"/>
  <c r="A10" i="4"/>
  <c r="A10" i="3"/>
  <c r="A10" i="2"/>
  <c r="C6" i="8" l="1"/>
  <c r="C16" i="8" s="1"/>
  <c r="C18" i="8" s="1"/>
  <c r="C8" i="8"/>
  <c r="A9" i="5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<sst xmlns="http://schemas.openxmlformats.org/spreadsheetml/2006/main" count="853" uniqueCount="76">
  <si>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</si>
  <si>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</si>
  <si>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</si>
  <si>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</si>
  <si>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</si>
  <si>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</si>
  <si>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</si>
  <si>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</si>
  <si>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</si>
  <si>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</si>
  <si>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</si>
  <si>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</si>
  <si>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</si>
  <si>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</si>
  <si>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</si>
  <si>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</si>
  <si>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</si>
  <si>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</si>
  <si>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</si>
  <si>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</si>
  <si>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</si>
  <si>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</si>
  <si>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</si>
  <si>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</si>
  <si>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</si>
  <si>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</si>
  <si>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</si>
  <si>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</si>
  <si>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</si>
  <si>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</si>
  <si>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</si>
  <si>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</si>
  <si>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</si>
  <si>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</si>
  <si>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</si>
  <si>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</si>
  <si>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</si>
  <si>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</si>
  <si>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</si>
  <si>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</si>
  <si>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</si>
  <si>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</si>
  <si>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</si>
  <si>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</si>
  <si>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</si>
  <si>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</si>
  <si>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</si>
  <si>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</si>
  <si>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</si>
  <si>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</si>
  <si>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</si>
  <si>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</si>
  <si>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</si>
  <si>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</si>
  <si>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</si>
  <si>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</si>
  <si>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</si>
  <si>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</si>
  <si>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</si>
  <si>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</si>
  <si>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</si>
  <si>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</si>
  <si>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</si>
  <si>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</si>
  <si>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</si>
  <si>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</si>
  <si>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</si>
  <si>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</si>
  <si>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К1-10-1</t>
  </si>
  <si>
    <r>
      <t>400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</si>
  <si>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</si>
  <si>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t>
  </si>
  <si>
    <t>Н1-03</t>
  </si>
  <si>
    <t>Диаметр труб 90-140 мм</t>
  </si>
  <si>
    <t>Идентификатор инвестиционного проекта: L_19-1062</t>
  </si>
  <si>
    <t xml:space="preserve">Наименование инвестиционного проекта: Строительство КЛ 6 кВ взамен существующей КЛ 6 кВ № 108А (инв. № 5322067) от ТП 6/0,4 кВ № 62 до РП 6 кВ № 1 протяженностью 1,753 км в г. Черняховск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</si>
</sst>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9" t="s">
        <v>1</v>
      </c>
      <c r="P1" s="5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9" t="s">
        <v>2</v>
      </c>
      <c r="P2" s="5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9" t="s">
        <v>3</v>
      </c>
      <c r="P3" s="59" t="s">
        <v>0</v>
      </c>
    </row>
    <row r="4" spans="1:16" ht="45" customHeight="1" x14ac:dyDescent="0.2">
      <c r="A4" s="60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7" t="s">
        <v>70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4.5" customHeight="1" x14ac:dyDescent="0.2">
      <c r="A9" s="58" t="s">
        <v>75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8" t="s">
        <v>74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14.25" customHeight="1" x14ac:dyDescent="0.2">
      <c r="A11" s="58" t="str">
        <f>[1]т1!A11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10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3.5" customHeight="1" x14ac:dyDescent="0.2">
      <c r="A16" s="55" t="s">
        <v>0</v>
      </c>
      <c r="B16" s="55" t="s">
        <v>0</v>
      </c>
      <c r="C16" s="56" t="s">
        <v>71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">
        <v>71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9" t="s">
        <v>1</v>
      </c>
      <c r="P1" s="5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9" t="s">
        <v>2</v>
      </c>
      <c r="P2" s="5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9" t="s">
        <v>3</v>
      </c>
      <c r="P3" s="59" t="s">
        <v>0</v>
      </c>
    </row>
    <row r="4" spans="1:16" ht="45" customHeight="1" x14ac:dyDescent="0.2">
      <c r="A4" s="60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7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6.75" customHeight="1" x14ac:dyDescent="0.2">
      <c r="A9" s="53" t="str">
        <f>т1!A9</f>
        <v xml:space="preserve">Наименование инвестиционного проекта: Строительство КЛ 6 кВ взамен существующей КЛ 6 кВ № 108А (инв. № 5322067) от ТП 6/0,4 кВ № 62 до РП 6 кВ № 1 протяженностью 1,753 км в г. Черняховск  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29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9" t="s">
        <v>1</v>
      </c>
      <c r="P1" s="5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9" t="s">
        <v>2</v>
      </c>
      <c r="P2" s="5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9" t="s">
        <v>3</v>
      </c>
      <c r="P3" s="59" t="s">
        <v>0</v>
      </c>
    </row>
    <row r="4" spans="1:16" ht="45" customHeight="1" x14ac:dyDescent="0.2">
      <c r="A4" s="60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7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 xml:space="preserve">Наименование инвестиционного проекта: Строительство КЛ 6 кВ взамен существующей КЛ 6 кВ № 108А (инв. № 5322067) от ТП 6/0,4 кВ № 62 до РП 6 кВ № 1 протяженностью 1,753 км в г. Черняховск  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8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9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9" t="s">
        <v>1</v>
      </c>
      <c r="P1" s="5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9" t="s">
        <v>2</v>
      </c>
      <c r="P2" s="5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9" t="s">
        <v>3</v>
      </c>
      <c r="P3" s="59" t="s">
        <v>0</v>
      </c>
    </row>
    <row r="4" spans="1:16" ht="45" customHeight="1" x14ac:dyDescent="0.2">
      <c r="A4" s="60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7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8" t="str">
        <f>т1!A10</f>
        <v>Идентификатор инвестиционного проекта: L_19-1062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6.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topLeftCell="A22" workbookViewId="0">
      <selection activeCell="D25" sqref="D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9" t="s">
        <v>1</v>
      </c>
      <c r="P1" s="5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9" t="s">
        <v>2</v>
      </c>
      <c r="P2" s="5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9" t="s">
        <v>3</v>
      </c>
      <c r="P3" s="59" t="s">
        <v>0</v>
      </c>
    </row>
    <row r="4" spans="1:16" ht="45" customHeight="1" x14ac:dyDescent="0.2">
      <c r="A4" s="60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7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 xml:space="preserve">Наименование инвестиционного проекта: Строительство КЛ 6 кВ взамен существующей КЛ 6 кВ № 108А (инв. № 5322067) от ТП 6/0,4 кВ № 62 до РП 6 кВ № 1 протяженностью 1,753 км в г. Черняховск  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2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21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21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6</v>
      </c>
      <c r="D20" s="30" t="s">
        <v>69</v>
      </c>
      <c r="E20" s="31">
        <v>1.7529999999999999</v>
      </c>
      <c r="F20" s="30" t="s">
        <v>53</v>
      </c>
      <c r="G20" s="30" t="s">
        <v>68</v>
      </c>
      <c r="H20" s="32">
        <v>3519</v>
      </c>
      <c r="I20" s="36">
        <f>H20*E20*Q20</f>
        <v>6847.3757700000006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29">
        <v>6</v>
      </c>
      <c r="D21" s="30" t="s">
        <v>55</v>
      </c>
      <c r="E21" s="31">
        <v>1.153</v>
      </c>
      <c r="F21" s="30" t="s">
        <v>56</v>
      </c>
      <c r="G21" s="30" t="s">
        <v>57</v>
      </c>
      <c r="H21" s="32">
        <v>1428</v>
      </c>
      <c r="I21" s="14">
        <f t="shared" ref="I21" si="0">H21*Q21*E21</f>
        <v>1646.4839999999999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29">
        <v>6</v>
      </c>
      <c r="D22" s="30" t="s">
        <v>58</v>
      </c>
      <c r="E22" s="33">
        <v>0.55000000000000004</v>
      </c>
      <c r="F22" s="30" t="s">
        <v>56</v>
      </c>
      <c r="G22" s="30" t="s">
        <v>59</v>
      </c>
      <c r="H22" s="32">
        <v>2320</v>
      </c>
      <c r="I22" s="14">
        <f>H22*Q22*E22</f>
        <v>1276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29"/>
      <c r="D23" s="30" t="s">
        <v>61</v>
      </c>
      <c r="E23" s="33">
        <v>1100</v>
      </c>
      <c r="F23" s="30" t="s">
        <v>62</v>
      </c>
      <c r="G23" s="30" t="s">
        <v>63</v>
      </c>
      <c r="H23" s="32">
        <v>1.3</v>
      </c>
      <c r="I23" s="14">
        <f t="shared" ref="I23:I25" si="1">H23*Q23*E23</f>
        <v>1430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29" t="s">
        <v>28</v>
      </c>
      <c r="D24" s="30" t="s">
        <v>73</v>
      </c>
      <c r="E24" s="33">
        <v>0.05</v>
      </c>
      <c r="F24" s="30" t="s">
        <v>53</v>
      </c>
      <c r="G24" s="30" t="s">
        <v>72</v>
      </c>
      <c r="H24" s="32">
        <v>23088</v>
      </c>
      <c r="I24" s="14">
        <f>E24*H24*Q24</f>
        <v>1281.3840000000002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29">
        <v>6</v>
      </c>
      <c r="D25" s="30"/>
      <c r="E25" s="31">
        <f>E20</f>
        <v>1.7529999999999999</v>
      </c>
      <c r="F25" s="30" t="s">
        <v>56</v>
      </c>
      <c r="G25" s="30" t="s">
        <v>67</v>
      </c>
      <c r="H25" s="32">
        <v>611</v>
      </c>
      <c r="I25" s="14">
        <f t="shared" si="1"/>
        <v>1071.0829999999999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7"/>
      <c r="D26" s="27"/>
      <c r="E26" s="28"/>
      <c r="F26" s="27"/>
      <c r="G26" s="3" t="s">
        <v>0</v>
      </c>
      <c r="H26" s="5" t="s">
        <v>0</v>
      </c>
      <c r="I26" s="5">
        <f>SUM(I20:I25)</f>
        <v>13552.326770000001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9" t="s">
        <v>1</v>
      </c>
      <c r="P1" s="5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9" t="s">
        <v>2</v>
      </c>
      <c r="P2" s="5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9" t="s">
        <v>3</v>
      </c>
      <c r="P3" s="59" t="s">
        <v>0</v>
      </c>
    </row>
    <row r="4" spans="1:16" ht="45" customHeight="1" x14ac:dyDescent="0.2">
      <c r="A4" s="60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7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 xml:space="preserve">Наименование инвестиционного проекта: Строительство КЛ 6 кВ взамен существующей КЛ 6 кВ № 108А (инв. № 5322067) от ТП 6/0,4 кВ № 62 до РП 6 кВ № 1 протяженностью 1,753 км в г. Черняховск  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1.2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4" bestFit="1" customWidth="1"/>
    <col min="2" max="2" width="25" style="34" bestFit="1" customWidth="1"/>
    <col min="3" max="3" width="18.75" style="34" customWidth="1"/>
    <col min="4" max="4" width="4.25" style="34" customWidth="1"/>
    <col min="5" max="5" width="9.125" style="34" customWidth="1"/>
    <col min="6" max="6" width="29.375" style="34" customWidth="1"/>
    <col min="7" max="7" width="11.5" style="34" customWidth="1"/>
    <col min="8" max="23" width="9" style="34" hidden="1" customWidth="1"/>
    <col min="24" max="25" width="9.875" style="34" bestFit="1" customWidth="1"/>
    <col min="26" max="16384" width="9" style="34"/>
  </cols>
  <sheetData>
    <row r="1" spans="1:25" x14ac:dyDescent="0.2">
      <c r="A1" s="34" t="s">
        <v>34</v>
      </c>
    </row>
    <row r="2" spans="1:25" ht="45" x14ac:dyDescent="0.2">
      <c r="A2" s="35" t="s">
        <v>11</v>
      </c>
      <c r="B2" s="35" t="s">
        <v>35</v>
      </c>
      <c r="C2" s="67" t="s">
        <v>13</v>
      </c>
      <c r="D2" s="68"/>
      <c r="E2" s="69"/>
      <c r="F2" s="37" t="s">
        <v>14</v>
      </c>
      <c r="G2" s="38"/>
    </row>
    <row r="3" spans="1:25" ht="135" x14ac:dyDescent="0.25">
      <c r="A3" s="35">
        <v>1</v>
      </c>
      <c r="B3" s="35" t="s">
        <v>36</v>
      </c>
      <c r="C3" s="61">
        <f>т5!I26</f>
        <v>13552.326770000001</v>
      </c>
      <c r="D3" s="62"/>
      <c r="E3" s="63"/>
      <c r="F3" s="39"/>
      <c r="G3" s="40"/>
      <c r="Y3" s="11"/>
    </row>
    <row r="4" spans="1:25" ht="15.75" x14ac:dyDescent="0.2">
      <c r="A4" s="35">
        <v>2</v>
      </c>
      <c r="B4" s="35" t="s">
        <v>37</v>
      </c>
      <c r="C4" s="61">
        <f>C3*20%</f>
        <v>2710.4653540000004</v>
      </c>
      <c r="D4" s="62"/>
      <c r="E4" s="63"/>
      <c r="F4" s="39"/>
      <c r="G4" s="4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5">
        <v>3</v>
      </c>
      <c r="B5" s="35" t="s">
        <v>38</v>
      </c>
      <c r="C5" s="61">
        <f>C4+C3</f>
        <v>16262.792124000001</v>
      </c>
      <c r="D5" s="62"/>
      <c r="E5" s="63"/>
      <c r="F5" s="41"/>
      <c r="G5" s="4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5">
        <v>4</v>
      </c>
      <c r="B6" s="35" t="s">
        <v>39</v>
      </c>
      <c r="C6" s="61">
        <f>C7+(C5-C7)*((C10/C9*(K5+100)/200)+C11/C9*(L5+100)/200*K5/100+C12/C9*((M5+100)/200*L5/100*K5/100)+C13/C9*((N5+100)/200*M5/100*L5/100*K5/100)+C14/C9*((O5+100)/200*N5/100*M5/100*L5/100*K5/100)+C15/C9*((P5+100)/200*O5/100*N5/100*M5/100*L5/100*K5/100))</f>
        <v>21471.186479421558</v>
      </c>
      <c r="D6" s="62"/>
      <c r="E6" s="63"/>
      <c r="F6" s="41"/>
      <c r="G6" s="42"/>
    </row>
    <row r="7" spans="1:25" ht="75" x14ac:dyDescent="0.2">
      <c r="A7" s="35">
        <v>5</v>
      </c>
      <c r="B7" s="35" t="s">
        <v>40</v>
      </c>
      <c r="C7" s="70">
        <v>0</v>
      </c>
      <c r="D7" s="71"/>
      <c r="E7" s="72"/>
      <c r="F7" s="39"/>
      <c r="G7" s="40"/>
      <c r="H7" s="10"/>
      <c r="X7" s="10"/>
    </row>
    <row r="8" spans="1:25" ht="45" x14ac:dyDescent="0.2">
      <c r="A8" s="35">
        <v>6</v>
      </c>
      <c r="B8" s="35" t="s">
        <v>41</v>
      </c>
      <c r="C8" s="61">
        <f>C5-C7</f>
        <v>16262.792124000001</v>
      </c>
      <c r="D8" s="62"/>
      <c r="E8" s="63"/>
      <c r="F8" s="39"/>
      <c r="G8" s="40"/>
    </row>
    <row r="9" spans="1:25" ht="90" x14ac:dyDescent="0.25">
      <c r="A9" s="35">
        <v>7</v>
      </c>
      <c r="B9" s="35" t="s">
        <v>42</v>
      </c>
      <c r="C9" s="61">
        <f>SUM(C10:E15)</f>
        <v>19851.43405</v>
      </c>
      <c r="D9" s="62"/>
      <c r="E9" s="63"/>
      <c r="F9" s="43"/>
      <c r="G9" s="44"/>
      <c r="X9" s="45"/>
    </row>
    <row r="10" spans="1:25" ht="15" x14ac:dyDescent="0.2">
      <c r="A10" s="35">
        <v>7.1</v>
      </c>
      <c r="B10" s="35" t="s">
        <v>43</v>
      </c>
      <c r="C10" s="61">
        <v>0</v>
      </c>
      <c r="D10" s="62"/>
      <c r="E10" s="63"/>
      <c r="F10" s="39"/>
      <c r="G10" s="40"/>
    </row>
    <row r="11" spans="1:25" ht="15" x14ac:dyDescent="0.2">
      <c r="A11" s="35">
        <v>7.2</v>
      </c>
      <c r="B11" s="35" t="s">
        <v>44</v>
      </c>
      <c r="C11" s="61">
        <v>0</v>
      </c>
      <c r="D11" s="62"/>
      <c r="E11" s="63"/>
      <c r="F11" s="46"/>
      <c r="G11" s="47"/>
    </row>
    <row r="12" spans="1:25" ht="15" x14ac:dyDescent="0.2">
      <c r="A12" s="35">
        <v>7.3</v>
      </c>
      <c r="B12" s="35" t="s">
        <v>45</v>
      </c>
      <c r="C12" s="61">
        <v>0</v>
      </c>
      <c r="D12" s="62"/>
      <c r="E12" s="63"/>
      <c r="F12" s="46"/>
      <c r="G12" s="47"/>
    </row>
    <row r="13" spans="1:25" ht="15" x14ac:dyDescent="0.2">
      <c r="A13" s="35">
        <v>7.4</v>
      </c>
      <c r="B13" s="35" t="s">
        <v>46</v>
      </c>
      <c r="C13" s="61">
        <v>0</v>
      </c>
      <c r="D13" s="62"/>
      <c r="E13" s="63"/>
      <c r="F13" s="39"/>
      <c r="G13" s="40"/>
    </row>
    <row r="14" spans="1:25" ht="15" x14ac:dyDescent="0.2">
      <c r="A14" s="35">
        <v>7.5</v>
      </c>
      <c r="B14" s="35" t="s">
        <v>47</v>
      </c>
      <c r="C14" s="61">
        <f>8.50172575*1000</f>
        <v>8501.7257499999996</v>
      </c>
      <c r="D14" s="62"/>
      <c r="E14" s="63"/>
      <c r="F14" s="39"/>
      <c r="G14" s="40"/>
    </row>
    <row r="15" spans="1:25" ht="15" x14ac:dyDescent="0.2">
      <c r="A15" s="35">
        <v>7.6</v>
      </c>
      <c r="B15" s="35" t="s">
        <v>51</v>
      </c>
      <c r="C15" s="61">
        <f>11.3497083*1000</f>
        <v>11349.7083</v>
      </c>
      <c r="D15" s="62"/>
      <c r="E15" s="63"/>
      <c r="F15" s="39"/>
      <c r="G15" s="40"/>
    </row>
    <row r="16" spans="1:25" ht="75" x14ac:dyDescent="0.2">
      <c r="A16" s="35">
        <v>8</v>
      </c>
      <c r="B16" s="35" t="s">
        <v>48</v>
      </c>
      <c r="C16" s="61">
        <f>C6/1000</f>
        <v>21.471186479421558</v>
      </c>
      <c r="D16" s="62"/>
      <c r="E16" s="63"/>
      <c r="F16" s="39"/>
      <c r="G16" s="40"/>
    </row>
    <row r="17" spans="1:26" ht="105" x14ac:dyDescent="0.2">
      <c r="A17" s="35">
        <v>9</v>
      </c>
      <c r="B17" s="35" t="s">
        <v>49</v>
      </c>
      <c r="C17" s="64">
        <v>0</v>
      </c>
      <c r="D17" s="65"/>
      <c r="E17" s="66"/>
      <c r="F17" s="18"/>
      <c r="G17" s="48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49"/>
    </row>
    <row r="18" spans="1:26" ht="30" x14ac:dyDescent="0.2">
      <c r="A18" s="35">
        <v>10</v>
      </c>
      <c r="B18" s="35" t="s">
        <v>50</v>
      </c>
      <c r="C18" s="61">
        <f>(C17+C16)*1000</f>
        <v>21471.186479421558</v>
      </c>
      <c r="D18" s="62"/>
      <c r="E18" s="63"/>
      <c r="F18" s="39"/>
      <c r="G18" s="40"/>
      <c r="X18" s="10"/>
      <c r="Y18" s="50"/>
      <c r="Z18" s="2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2021-04-12T14:27:57Z</dcterms:modified>
</cp:coreProperties>
</file>