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4-2028_2023г\Отправка\Форматы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ФЭМ!$A$21:$R$451</definedName>
    <definedName name="_xlnm.Print_Titles" localSheetId="0">ФЭМ!$19:$20</definedName>
    <definedName name="_xlnm.Print_Area" localSheetId="0">ФЭМ!$A$1:$S$451</definedName>
  </definedNames>
  <calcPr calcId="152511" iterate="1"/>
</workbook>
</file>

<file path=xl/calcChain.xml><?xml version="1.0" encoding="utf-8"?>
<calcChain xmlns="http://schemas.openxmlformats.org/spreadsheetml/2006/main">
  <c r="R238" i="3" l="1"/>
  <c r="R234" i="3"/>
  <c r="H155" i="3" l="1"/>
  <c r="G155" i="3"/>
  <c r="E158" i="3"/>
  <c r="P436" i="3"/>
  <c r="P432" i="3"/>
  <c r="P431" i="3"/>
  <c r="P429" i="3"/>
  <c r="P428" i="3"/>
  <c r="P413" i="3"/>
  <c r="P400" i="3"/>
  <c r="P399" i="3"/>
  <c r="P387" i="3"/>
  <c r="P384" i="3" s="1"/>
  <c r="P376" i="3" s="1"/>
  <c r="P375" i="3"/>
  <c r="P374" i="3"/>
  <c r="P373" i="3"/>
  <c r="P437" i="3"/>
  <c r="P438" i="3" s="1"/>
  <c r="P406" i="3"/>
  <c r="P386" i="3"/>
  <c r="N436" i="3"/>
  <c r="L436" i="3"/>
  <c r="J436" i="3"/>
  <c r="H436" i="3"/>
  <c r="G436" i="3"/>
  <c r="E436" i="3"/>
  <c r="N432" i="3"/>
  <c r="L432" i="3"/>
  <c r="J432" i="3"/>
  <c r="H432" i="3"/>
  <c r="G432" i="3"/>
  <c r="E432" i="3"/>
  <c r="N431" i="3"/>
  <c r="L431" i="3"/>
  <c r="J431" i="3"/>
  <c r="H431" i="3"/>
  <c r="G431" i="3"/>
  <c r="E431" i="3"/>
  <c r="N429" i="3"/>
  <c r="L429" i="3"/>
  <c r="J429" i="3"/>
  <c r="H429" i="3"/>
  <c r="G429" i="3"/>
  <c r="E429" i="3"/>
  <c r="N428" i="3"/>
  <c r="L428" i="3"/>
  <c r="J428" i="3"/>
  <c r="H428" i="3"/>
  <c r="G428" i="3"/>
  <c r="E428" i="3"/>
  <c r="N413" i="3"/>
  <c r="L413" i="3"/>
  <c r="J413" i="3"/>
  <c r="H413" i="3"/>
  <c r="G413" i="3"/>
  <c r="E413" i="3"/>
  <c r="N400" i="3"/>
  <c r="L400" i="3"/>
  <c r="J400" i="3"/>
  <c r="H400" i="3"/>
  <c r="G400" i="3"/>
  <c r="E400" i="3"/>
  <c r="N399" i="3"/>
  <c r="L399" i="3"/>
  <c r="J399" i="3"/>
  <c r="H399" i="3"/>
  <c r="G399" i="3"/>
  <c r="E399" i="3"/>
  <c r="N387" i="3"/>
  <c r="L387" i="3"/>
  <c r="J387" i="3"/>
  <c r="H387" i="3"/>
  <c r="G387" i="3"/>
  <c r="E387" i="3"/>
  <c r="N375" i="3"/>
  <c r="L375" i="3"/>
  <c r="J375" i="3"/>
  <c r="H375" i="3"/>
  <c r="G375" i="3"/>
  <c r="E375" i="3"/>
  <c r="N374" i="3"/>
  <c r="L374" i="3"/>
  <c r="J374" i="3"/>
  <c r="H374" i="3"/>
  <c r="G374" i="3"/>
  <c r="E374" i="3"/>
  <c r="N373" i="3"/>
  <c r="L373" i="3"/>
  <c r="J373" i="3"/>
  <c r="H373" i="3"/>
  <c r="G373" i="3"/>
  <c r="E373" i="3"/>
  <c r="N349" i="3"/>
  <c r="L349" i="3"/>
  <c r="J349" i="3"/>
  <c r="H349" i="3"/>
  <c r="G349" i="3"/>
  <c r="E349" i="3"/>
  <c r="N344" i="3"/>
  <c r="L344" i="3"/>
  <c r="J344" i="3"/>
  <c r="H344" i="3"/>
  <c r="G344" i="3"/>
  <c r="E344" i="3"/>
  <c r="N340" i="3"/>
  <c r="L340" i="3"/>
  <c r="J340" i="3"/>
  <c r="H340" i="3"/>
  <c r="G340" i="3"/>
  <c r="E340" i="3"/>
  <c r="G251" i="3"/>
  <c r="E251" i="3"/>
  <c r="N240" i="3"/>
  <c r="L240" i="3"/>
  <c r="J240" i="3"/>
  <c r="H240" i="3"/>
  <c r="G240" i="3"/>
  <c r="E240" i="3"/>
  <c r="N236" i="3"/>
  <c r="L236" i="3"/>
  <c r="J236" i="3"/>
  <c r="H236" i="3"/>
  <c r="G236" i="3"/>
  <c r="E236" i="3"/>
  <c r="N235" i="3"/>
  <c r="L235" i="3"/>
  <c r="J235" i="3"/>
  <c r="H235" i="3"/>
  <c r="G235" i="3"/>
  <c r="E235" i="3"/>
  <c r="N228" i="3"/>
  <c r="L228" i="3"/>
  <c r="J228" i="3"/>
  <c r="H228" i="3"/>
  <c r="G228" i="3"/>
  <c r="E228" i="3"/>
  <c r="N224" i="3"/>
  <c r="L224" i="3"/>
  <c r="J224" i="3"/>
  <c r="H224" i="3"/>
  <c r="G224" i="3"/>
  <c r="E224" i="3"/>
  <c r="N223" i="3"/>
  <c r="L223" i="3"/>
  <c r="J223" i="3"/>
  <c r="H223" i="3"/>
  <c r="G223" i="3"/>
  <c r="E223" i="3"/>
  <c r="N222" i="3"/>
  <c r="L222" i="3"/>
  <c r="J222" i="3"/>
  <c r="H222" i="3"/>
  <c r="G222" i="3"/>
  <c r="E222" i="3"/>
  <c r="P219" i="3"/>
  <c r="N219" i="3"/>
  <c r="L219" i="3"/>
  <c r="J219" i="3"/>
  <c r="H219" i="3"/>
  <c r="G219" i="3"/>
  <c r="E219" i="3"/>
  <c r="N211" i="3"/>
  <c r="L211" i="3"/>
  <c r="J211" i="3"/>
  <c r="H211" i="3"/>
  <c r="G211" i="3"/>
  <c r="E211" i="3"/>
  <c r="N210" i="3"/>
  <c r="L210" i="3"/>
  <c r="J210" i="3"/>
  <c r="H210" i="3"/>
  <c r="G210" i="3"/>
  <c r="E210" i="3"/>
  <c r="G203" i="3"/>
  <c r="E203" i="3"/>
  <c r="N201" i="3"/>
  <c r="L201" i="3"/>
  <c r="J201" i="3"/>
  <c r="H201" i="3"/>
  <c r="G201" i="3"/>
  <c r="E201" i="3"/>
  <c r="N200" i="3"/>
  <c r="L200" i="3"/>
  <c r="J200" i="3"/>
  <c r="H200" i="3"/>
  <c r="G200" i="3"/>
  <c r="E200" i="3"/>
  <c r="N199" i="3"/>
  <c r="L199" i="3"/>
  <c r="J199" i="3"/>
  <c r="H199" i="3"/>
  <c r="G199" i="3"/>
  <c r="E199" i="3"/>
  <c r="N198" i="3"/>
  <c r="L198" i="3"/>
  <c r="J198" i="3"/>
  <c r="H198" i="3"/>
  <c r="G198" i="3"/>
  <c r="E198" i="3"/>
  <c r="N197" i="3"/>
  <c r="L197" i="3"/>
  <c r="J197" i="3"/>
  <c r="H197" i="3"/>
  <c r="G197" i="3"/>
  <c r="E197" i="3"/>
  <c r="E196" i="3"/>
  <c r="N195" i="3"/>
  <c r="L195" i="3"/>
  <c r="J195" i="3"/>
  <c r="H195" i="3"/>
  <c r="G195" i="3"/>
  <c r="E195" i="3"/>
  <c r="N194" i="3"/>
  <c r="L194" i="3"/>
  <c r="J194" i="3"/>
  <c r="H194" i="3"/>
  <c r="G194" i="3"/>
  <c r="E194" i="3"/>
  <c r="N192" i="3"/>
  <c r="L192" i="3"/>
  <c r="J192" i="3"/>
  <c r="H192" i="3"/>
  <c r="G192" i="3"/>
  <c r="E192" i="3"/>
  <c r="N190" i="3"/>
  <c r="L190" i="3"/>
  <c r="J190" i="3"/>
  <c r="H190" i="3"/>
  <c r="G190" i="3"/>
  <c r="E190" i="3"/>
  <c r="E185" i="3"/>
  <c r="P176" i="3"/>
  <c r="N176" i="3"/>
  <c r="L176" i="3"/>
  <c r="J176" i="3"/>
  <c r="H176" i="3"/>
  <c r="G176" i="3"/>
  <c r="E176" i="3"/>
  <c r="N175" i="3"/>
  <c r="L175" i="3"/>
  <c r="J175" i="3"/>
  <c r="H175" i="3"/>
  <c r="G175" i="3"/>
  <c r="E175" i="3"/>
  <c r="N173" i="3"/>
  <c r="L173" i="3"/>
  <c r="J173" i="3"/>
  <c r="H173" i="3"/>
  <c r="G173" i="3"/>
  <c r="E173" i="3"/>
  <c r="N167" i="3"/>
  <c r="L167" i="3"/>
  <c r="J167" i="3"/>
  <c r="H167" i="3"/>
  <c r="G167" i="3"/>
  <c r="E167" i="3"/>
  <c r="N301" i="3"/>
  <c r="L301" i="3"/>
  <c r="J301" i="3"/>
  <c r="H301" i="3"/>
  <c r="G301" i="3"/>
  <c r="E301" i="3"/>
  <c r="G299" i="3"/>
  <c r="E299" i="3"/>
  <c r="N297" i="3"/>
  <c r="L297" i="3"/>
  <c r="J297" i="3"/>
  <c r="H297" i="3"/>
  <c r="G297" i="3"/>
  <c r="E297" i="3"/>
  <c r="N295" i="3"/>
  <c r="L295" i="3"/>
  <c r="J295" i="3"/>
  <c r="H295" i="3"/>
  <c r="G295" i="3"/>
  <c r="E295" i="3"/>
  <c r="N293" i="3"/>
  <c r="L293" i="3"/>
  <c r="J293" i="3"/>
  <c r="H293" i="3"/>
  <c r="G293" i="3"/>
  <c r="E293" i="3"/>
  <c r="E286" i="3"/>
  <c r="E283" i="3"/>
  <c r="G269" i="3"/>
  <c r="E269" i="3"/>
  <c r="E265" i="3"/>
  <c r="E254" i="3"/>
  <c r="N164" i="3"/>
  <c r="L164" i="3"/>
  <c r="J164" i="3"/>
  <c r="H164" i="3"/>
  <c r="G164" i="3"/>
  <c r="E164" i="3"/>
  <c r="N163" i="3"/>
  <c r="L163" i="3"/>
  <c r="J163" i="3"/>
  <c r="H163" i="3"/>
  <c r="G163" i="3"/>
  <c r="E163" i="3"/>
  <c r="N107" i="3"/>
  <c r="L107" i="3"/>
  <c r="J107" i="3"/>
  <c r="H107" i="3"/>
  <c r="G107" i="3"/>
  <c r="E107" i="3"/>
  <c r="N106" i="3"/>
  <c r="L106" i="3"/>
  <c r="J106" i="3"/>
  <c r="H106" i="3"/>
  <c r="G106" i="3"/>
  <c r="E106" i="3"/>
  <c r="N105" i="3"/>
  <c r="L105" i="3"/>
  <c r="J105" i="3"/>
  <c r="H105" i="3"/>
  <c r="G105" i="3"/>
  <c r="E105" i="3"/>
  <c r="N104" i="3"/>
  <c r="L104" i="3"/>
  <c r="J104" i="3"/>
  <c r="H104" i="3"/>
  <c r="G104" i="3"/>
  <c r="E104" i="3"/>
  <c r="N103" i="3"/>
  <c r="L103" i="3"/>
  <c r="J103" i="3"/>
  <c r="H103" i="3"/>
  <c r="G103" i="3"/>
  <c r="E103" i="3"/>
  <c r="N101" i="3"/>
  <c r="L101" i="3"/>
  <c r="J101" i="3"/>
  <c r="H101" i="3"/>
  <c r="G101" i="3"/>
  <c r="E101" i="3"/>
  <c r="N100" i="3"/>
  <c r="L100" i="3"/>
  <c r="J100" i="3"/>
  <c r="H100" i="3"/>
  <c r="G100" i="3"/>
  <c r="E100" i="3"/>
  <c r="N99" i="3"/>
  <c r="L99" i="3"/>
  <c r="J99" i="3"/>
  <c r="H99" i="3"/>
  <c r="G99" i="3"/>
  <c r="E99" i="3"/>
  <c r="N98" i="3"/>
  <c r="L98" i="3"/>
  <c r="J98" i="3"/>
  <c r="H98" i="3"/>
  <c r="G98" i="3"/>
  <c r="E98" i="3"/>
  <c r="N97" i="3"/>
  <c r="L97" i="3"/>
  <c r="J97" i="3"/>
  <c r="H97" i="3"/>
  <c r="G97" i="3"/>
  <c r="E97" i="3"/>
  <c r="N78" i="3"/>
  <c r="L78" i="3"/>
  <c r="J78" i="3"/>
  <c r="H78" i="3"/>
  <c r="G78" i="3"/>
  <c r="E78" i="3"/>
  <c r="N75" i="3"/>
  <c r="L75" i="3"/>
  <c r="J75" i="3"/>
  <c r="H75" i="3"/>
  <c r="G75" i="3"/>
  <c r="E75" i="3"/>
  <c r="N71" i="3"/>
  <c r="L71" i="3"/>
  <c r="J71" i="3"/>
  <c r="H71" i="3"/>
  <c r="G71" i="3"/>
  <c r="E71" i="3"/>
  <c r="N70" i="3"/>
  <c r="L70" i="3"/>
  <c r="J70" i="3"/>
  <c r="H70" i="3"/>
  <c r="G70" i="3"/>
  <c r="E70" i="3"/>
  <c r="N69" i="3"/>
  <c r="L69" i="3"/>
  <c r="J69" i="3"/>
  <c r="H69" i="3"/>
  <c r="G69" i="3"/>
  <c r="E69" i="3"/>
  <c r="N68" i="3"/>
  <c r="L68" i="3"/>
  <c r="J68" i="3"/>
  <c r="H68" i="3"/>
  <c r="G68" i="3"/>
  <c r="E68" i="3"/>
  <c r="N64" i="3"/>
  <c r="N67" i="3" s="1"/>
  <c r="L64" i="3"/>
  <c r="L67" i="3" s="1"/>
  <c r="J64" i="3"/>
  <c r="J67" i="3" s="1"/>
  <c r="H64" i="3"/>
  <c r="H67" i="3" s="1"/>
  <c r="G64" i="3"/>
  <c r="G67" i="3" s="1"/>
  <c r="E64" i="3"/>
  <c r="E67" i="3" s="1"/>
  <c r="N61" i="3"/>
  <c r="L61" i="3"/>
  <c r="J61" i="3"/>
  <c r="H61" i="3"/>
  <c r="G61" i="3"/>
  <c r="E61" i="3"/>
  <c r="N57" i="3"/>
  <c r="N60" i="3" s="1"/>
  <c r="L57" i="3"/>
  <c r="L60" i="3" s="1"/>
  <c r="J57" i="3"/>
  <c r="H57" i="3"/>
  <c r="G57" i="3"/>
  <c r="G60" i="3" s="1"/>
  <c r="E57" i="3"/>
  <c r="E60" i="3" s="1"/>
  <c r="N46" i="3"/>
  <c r="L46" i="3"/>
  <c r="J46" i="3"/>
  <c r="H46" i="3"/>
  <c r="G46" i="3"/>
  <c r="E46" i="3"/>
  <c r="N44" i="3"/>
  <c r="L44" i="3"/>
  <c r="J44" i="3"/>
  <c r="H44" i="3"/>
  <c r="G44" i="3"/>
  <c r="E44" i="3"/>
  <c r="N38" i="3"/>
  <c r="L38" i="3"/>
  <c r="J38" i="3"/>
  <c r="H38" i="3"/>
  <c r="G38" i="3"/>
  <c r="E38" i="3"/>
  <c r="N157" i="3"/>
  <c r="L157" i="3"/>
  <c r="J157" i="3"/>
  <c r="H157" i="3"/>
  <c r="G157" i="3"/>
  <c r="E157" i="3"/>
  <c r="N156" i="3"/>
  <c r="L156" i="3"/>
  <c r="J156" i="3"/>
  <c r="H156" i="3"/>
  <c r="G156" i="3"/>
  <c r="E156" i="3"/>
  <c r="N147" i="3"/>
  <c r="L147" i="3"/>
  <c r="J147" i="3"/>
  <c r="H147" i="3"/>
  <c r="G147" i="3"/>
  <c r="E147" i="3"/>
  <c r="N145" i="3"/>
  <c r="L145" i="3"/>
  <c r="J145" i="3"/>
  <c r="H145" i="3"/>
  <c r="G145" i="3"/>
  <c r="E145" i="3"/>
  <c r="N124" i="3"/>
  <c r="L124" i="3"/>
  <c r="J124" i="3"/>
  <c r="H124" i="3"/>
  <c r="G124" i="3"/>
  <c r="E124" i="3"/>
  <c r="N117" i="3"/>
  <c r="L117" i="3"/>
  <c r="J117" i="3"/>
  <c r="H117" i="3"/>
  <c r="G117" i="3"/>
  <c r="E117" i="3"/>
  <c r="N115" i="3"/>
  <c r="L115" i="3"/>
  <c r="J115" i="3"/>
  <c r="H115" i="3"/>
  <c r="G115" i="3"/>
  <c r="E115" i="3"/>
  <c r="N80" i="3"/>
  <c r="L80" i="3"/>
  <c r="J80" i="3"/>
  <c r="H80" i="3"/>
  <c r="G80" i="3"/>
  <c r="E80" i="3"/>
  <c r="N31" i="3"/>
  <c r="L31" i="3"/>
  <c r="J31" i="3"/>
  <c r="H31" i="3"/>
  <c r="G31" i="3"/>
  <c r="E31" i="3"/>
  <c r="N29" i="3"/>
  <c r="L29" i="3"/>
  <c r="J29" i="3"/>
  <c r="H29" i="3"/>
  <c r="G29" i="3"/>
  <c r="E29" i="3"/>
  <c r="N23" i="3"/>
  <c r="L23" i="3"/>
  <c r="J23" i="3"/>
  <c r="H23" i="3"/>
  <c r="G23" i="3"/>
  <c r="E23" i="3"/>
  <c r="H60" i="3" l="1"/>
  <c r="P442" i="3"/>
  <c r="J60" i="3"/>
  <c r="P414" i="3"/>
  <c r="P420" i="3" s="1"/>
  <c r="P398" i="3"/>
  <c r="P388" i="3"/>
  <c r="F251" i="3" l="1"/>
  <c r="E444" i="3" l="1"/>
  <c r="E446" i="3"/>
  <c r="E216" i="3" l="1"/>
  <c r="E382" i="3" l="1"/>
  <c r="N367" i="3"/>
  <c r="L367" i="3"/>
  <c r="J367" i="3"/>
  <c r="H367" i="3"/>
  <c r="G367" i="3"/>
  <c r="N345" i="3"/>
  <c r="L345" i="3"/>
  <c r="J345" i="3"/>
  <c r="H345" i="3"/>
  <c r="G345" i="3"/>
  <c r="E345" i="3"/>
  <c r="R212" i="3" l="1"/>
  <c r="D283" i="3"/>
  <c r="F162" i="3" l="1"/>
  <c r="F161" i="3"/>
  <c r="R444" i="3" l="1"/>
  <c r="R302" i="3"/>
  <c r="R300" i="3"/>
  <c r="R298" i="3"/>
  <c r="R296" i="3"/>
  <c r="R294" i="3"/>
  <c r="R292" i="3"/>
  <c r="R291" i="3"/>
  <c r="R271" i="3"/>
  <c r="R216" i="3"/>
  <c r="R215" i="3"/>
  <c r="R214" i="3"/>
  <c r="R213" i="3"/>
  <c r="R208" i="3"/>
  <c r="R207" i="3"/>
  <c r="R206" i="3"/>
  <c r="R205" i="3"/>
  <c r="R204" i="3"/>
  <c r="R189" i="3"/>
  <c r="J238" i="3" l="1"/>
  <c r="P227" i="3"/>
  <c r="P225" i="3"/>
  <c r="N227" i="3"/>
  <c r="N225" i="3"/>
  <c r="L227" i="3"/>
  <c r="L225" i="3"/>
  <c r="J227" i="3"/>
  <c r="J225" i="3"/>
  <c r="H227" i="3"/>
  <c r="H239" i="3" s="1"/>
  <c r="H225" i="3"/>
  <c r="G227" i="3"/>
  <c r="G239" i="3" s="1"/>
  <c r="G225" i="3"/>
  <c r="E225" i="3"/>
  <c r="E227" i="3"/>
  <c r="E239" i="3" s="1"/>
  <c r="N239" i="3" l="1"/>
  <c r="R225" i="3"/>
  <c r="L239" i="3"/>
  <c r="R227" i="3"/>
  <c r="J239" i="3"/>
  <c r="P239" i="3"/>
  <c r="R239" i="3" l="1"/>
  <c r="P293" i="3" l="1"/>
  <c r="R293" i="3" s="1"/>
  <c r="P286" i="3"/>
  <c r="R286" i="3" s="1"/>
  <c r="P265" i="3"/>
  <c r="R265" i="3" s="1"/>
  <c r="P301" i="3"/>
  <c r="R301" i="3" s="1"/>
  <c r="P297" i="3"/>
  <c r="R297" i="3" s="1"/>
  <c r="P295" i="3"/>
  <c r="R295" i="3" s="1"/>
  <c r="P240" i="3"/>
  <c r="P236" i="3"/>
  <c r="P235" i="3"/>
  <c r="P228" i="3"/>
  <c r="P224" i="3"/>
  <c r="P223" i="3"/>
  <c r="P222" i="3"/>
  <c r="P211" i="3"/>
  <c r="P210" i="3"/>
  <c r="P203" i="3"/>
  <c r="P201" i="3"/>
  <c r="P197" i="3"/>
  <c r="P195" i="3"/>
  <c r="P194" i="3"/>
  <c r="P192" i="3"/>
  <c r="P190" i="3"/>
  <c r="P185" i="3"/>
  <c r="P175" i="3"/>
  <c r="P173" i="3"/>
  <c r="P167" i="3"/>
  <c r="N237" i="3"/>
  <c r="N226" i="3"/>
  <c r="N246" i="3"/>
  <c r="N217" i="3"/>
  <c r="P200" i="3"/>
  <c r="P199" i="3"/>
  <c r="P198" i="3"/>
  <c r="N187" i="3"/>
  <c r="L237" i="3"/>
  <c r="L226" i="3"/>
  <c r="L246" i="3"/>
  <c r="L187" i="3"/>
  <c r="J237" i="3"/>
  <c r="J226" i="3"/>
  <c r="J246" i="3"/>
  <c r="J217" i="3"/>
  <c r="J187" i="3"/>
  <c r="L217" i="3"/>
  <c r="H237" i="3"/>
  <c r="H226" i="3"/>
  <c r="H217" i="3"/>
  <c r="H187" i="3"/>
  <c r="G237" i="3"/>
  <c r="G246" i="3"/>
  <c r="G217" i="3"/>
  <c r="G187" i="3"/>
  <c r="E237" i="3"/>
  <c r="E226" i="3"/>
  <c r="P164" i="3"/>
  <c r="R164" i="3" s="1"/>
  <c r="P163" i="3"/>
  <c r="R163" i="3" s="1"/>
  <c r="L241" i="3" l="1"/>
  <c r="L247" i="3"/>
  <c r="G243" i="3"/>
  <c r="G244" i="3" s="1"/>
  <c r="G247" i="3"/>
  <c r="G248" i="3" s="1"/>
  <c r="G226" i="3"/>
  <c r="R200" i="3"/>
  <c r="R176" i="3"/>
  <c r="R194" i="3"/>
  <c r="P243" i="3"/>
  <c r="R222" i="3"/>
  <c r="R235" i="3"/>
  <c r="P184" i="3"/>
  <c r="R167" i="3"/>
  <c r="R195" i="3"/>
  <c r="R210" i="3"/>
  <c r="R223" i="3"/>
  <c r="R236" i="3"/>
  <c r="P237" i="3"/>
  <c r="R237" i="3" s="1"/>
  <c r="R198" i="3"/>
  <c r="R173" i="3"/>
  <c r="P187" i="3"/>
  <c r="R187" i="3" s="1"/>
  <c r="R190" i="3"/>
  <c r="R197" i="3"/>
  <c r="P217" i="3"/>
  <c r="R217" i="3" s="1"/>
  <c r="R211" i="3"/>
  <c r="R224" i="3"/>
  <c r="P226" i="3"/>
  <c r="R226" i="3" s="1"/>
  <c r="R240" i="3"/>
  <c r="R199" i="3"/>
  <c r="R175" i="3"/>
  <c r="R192" i="3"/>
  <c r="R201" i="3"/>
  <c r="R228" i="3"/>
  <c r="P247" i="3"/>
  <c r="P242" i="3"/>
  <c r="G241" i="3"/>
  <c r="P234" i="3"/>
  <c r="P241" i="3"/>
  <c r="N234" i="3"/>
  <c r="J234" i="3"/>
  <c r="J241" i="3"/>
  <c r="N241" i="3"/>
  <c r="G209" i="3"/>
  <c r="H184" i="3"/>
  <c r="H234" i="3"/>
  <c r="H241" i="3"/>
  <c r="J184" i="3"/>
  <c r="P209" i="3"/>
  <c r="P246" i="3"/>
  <c r="N184" i="3"/>
  <c r="N247" i="3"/>
  <c r="N248" i="3" s="1"/>
  <c r="L248" i="3"/>
  <c r="L184" i="3"/>
  <c r="L234" i="3"/>
  <c r="J247" i="3"/>
  <c r="J248" i="3" s="1"/>
  <c r="H246" i="3"/>
  <c r="H247" i="3"/>
  <c r="G234" i="3"/>
  <c r="G184" i="3"/>
  <c r="H248" i="3" l="1"/>
  <c r="P248" i="3"/>
  <c r="R248" i="3" s="1"/>
  <c r="R246" i="3"/>
  <c r="R241" i="3"/>
  <c r="R184" i="3"/>
  <c r="P244" i="3"/>
  <c r="R247" i="3"/>
  <c r="P250" i="3"/>
  <c r="P162" i="3"/>
  <c r="P161" i="3"/>
  <c r="N162" i="3"/>
  <c r="N161" i="3"/>
  <c r="L162" i="3"/>
  <c r="L161" i="3"/>
  <c r="J162" i="3"/>
  <c r="J161" i="3"/>
  <c r="H162" i="3"/>
  <c r="R162" i="3" s="1"/>
  <c r="H161" i="3"/>
  <c r="R161" i="3" s="1"/>
  <c r="N311" i="3" l="1"/>
  <c r="L311" i="3"/>
  <c r="J311" i="3"/>
  <c r="H311" i="3"/>
  <c r="G311" i="3"/>
  <c r="N305" i="3"/>
  <c r="L305" i="3"/>
  <c r="J305" i="3"/>
  <c r="H305" i="3"/>
  <c r="G305" i="3"/>
  <c r="P345" i="3" l="1"/>
  <c r="N437" i="3" l="1"/>
  <c r="N438" i="3" s="1"/>
  <c r="L437" i="3"/>
  <c r="L438" i="3" s="1"/>
  <c r="J437" i="3"/>
  <c r="J438" i="3" s="1"/>
  <c r="H437" i="3"/>
  <c r="H438" i="3" s="1"/>
  <c r="E437" i="3"/>
  <c r="E438" i="3" s="1"/>
  <c r="H442" i="3"/>
  <c r="N414" i="3"/>
  <c r="N420" i="3" s="1"/>
  <c r="N406" i="3"/>
  <c r="L406" i="3"/>
  <c r="H406" i="3"/>
  <c r="H414" i="3"/>
  <c r="H420" i="3" s="1"/>
  <c r="G406" i="3"/>
  <c r="E406" i="3"/>
  <c r="N386" i="3"/>
  <c r="N384" i="3"/>
  <c r="N376" i="3" s="1"/>
  <c r="N398" i="3" s="1"/>
  <c r="L386" i="3"/>
  <c r="L384" i="3"/>
  <c r="L376" i="3" s="1"/>
  <c r="L398" i="3" s="1"/>
  <c r="J386" i="3"/>
  <c r="J388" i="3"/>
  <c r="H386" i="3"/>
  <c r="G386" i="3"/>
  <c r="E386" i="3"/>
  <c r="E388" i="3"/>
  <c r="L388" i="3"/>
  <c r="H388" i="3"/>
  <c r="J384" i="3"/>
  <c r="J376" i="3" s="1"/>
  <c r="H384" i="3"/>
  <c r="H376" i="3" s="1"/>
  <c r="H398" i="3" s="1"/>
  <c r="R345" i="3"/>
  <c r="P348" i="3"/>
  <c r="R348" i="3" s="1"/>
  <c r="N348" i="3"/>
  <c r="L348" i="3"/>
  <c r="J348" i="3"/>
  <c r="H348" i="3"/>
  <c r="J343" i="3"/>
  <c r="H343" i="3"/>
  <c r="N343" i="3"/>
  <c r="L343" i="3"/>
  <c r="G343" i="3"/>
  <c r="G148" i="3"/>
  <c r="L130" i="3"/>
  <c r="E130" i="3"/>
  <c r="H143" i="3"/>
  <c r="I143" i="3"/>
  <c r="J143" i="3"/>
  <c r="K143" i="3"/>
  <c r="L143" i="3"/>
  <c r="M143" i="3"/>
  <c r="N143" i="3"/>
  <c r="O143" i="3"/>
  <c r="P143" i="3"/>
  <c r="L132" i="3"/>
  <c r="J130" i="3"/>
  <c r="N132" i="3"/>
  <c r="H132" i="3"/>
  <c r="N130" i="3"/>
  <c r="H110" i="3"/>
  <c r="I110" i="3"/>
  <c r="J110" i="3"/>
  <c r="K110" i="3"/>
  <c r="L110" i="3"/>
  <c r="M110" i="3"/>
  <c r="N110" i="3"/>
  <c r="O110" i="3"/>
  <c r="P110" i="3"/>
  <c r="J398" i="3" l="1"/>
  <c r="J132" i="3"/>
  <c r="J138" i="3" s="1"/>
  <c r="N388" i="3"/>
  <c r="J414" i="3"/>
  <c r="J420" i="3" s="1"/>
  <c r="N442" i="3"/>
  <c r="H130" i="3"/>
  <c r="H138" i="3" s="1"/>
  <c r="J442" i="3"/>
  <c r="L442" i="3"/>
  <c r="L414" i="3"/>
  <c r="L420" i="3" s="1"/>
  <c r="J406" i="3"/>
  <c r="E384" i="3"/>
  <c r="N138" i="3"/>
  <c r="L138" i="3"/>
  <c r="E376" i="3" l="1"/>
  <c r="E398" i="3" s="1"/>
  <c r="P104" i="3"/>
  <c r="L108" i="3"/>
  <c r="H108" i="3"/>
  <c r="G108" i="3"/>
  <c r="E108" i="3"/>
  <c r="P98" i="3"/>
  <c r="L102" i="3"/>
  <c r="J102" i="3"/>
  <c r="H102" i="3"/>
  <c r="G102" i="3"/>
  <c r="E102" i="3"/>
  <c r="R79" i="3"/>
  <c r="P75" i="3"/>
  <c r="N72" i="3"/>
  <c r="P72" i="3" s="1"/>
  <c r="J72" i="3"/>
  <c r="H72" i="3"/>
  <c r="F70" i="3"/>
  <c r="F71" i="3"/>
  <c r="J62" i="3"/>
  <c r="E62" i="3"/>
  <c r="P61" i="3"/>
  <c r="N108" i="3" l="1"/>
  <c r="N102" i="3"/>
  <c r="J108" i="3"/>
  <c r="J96" i="3"/>
  <c r="H96" i="3"/>
  <c r="N96" i="3"/>
  <c r="L96" i="3"/>
  <c r="L72" i="3"/>
  <c r="N62" i="3"/>
  <c r="L62" i="3"/>
  <c r="H62" i="3"/>
  <c r="N56" i="3" l="1"/>
  <c r="N55" i="3" s="1"/>
  <c r="N53" i="3" s="1"/>
  <c r="J56" i="3"/>
  <c r="J55" i="3" s="1"/>
  <c r="J53" i="3" s="1"/>
  <c r="L56" i="3"/>
  <c r="L55" i="3" s="1"/>
  <c r="L53" i="3" s="1"/>
  <c r="H56" i="3"/>
  <c r="H55" i="3" s="1"/>
  <c r="H53" i="3" s="1"/>
  <c r="N89" i="3" l="1"/>
  <c r="L89" i="3"/>
  <c r="J350" i="3" l="1"/>
  <c r="J87" i="3"/>
  <c r="H89" i="3"/>
  <c r="N350" i="3"/>
  <c r="N87" i="3"/>
  <c r="J89" i="3"/>
  <c r="L73" i="3"/>
  <c r="L76" i="3" s="1"/>
  <c r="L52" i="3"/>
  <c r="H73" i="3"/>
  <c r="H76" i="3" s="1"/>
  <c r="H52" i="3"/>
  <c r="L350" i="3"/>
  <c r="L87" i="3"/>
  <c r="J73" i="3"/>
  <c r="J76" i="3" s="1"/>
  <c r="J52" i="3"/>
  <c r="H350" i="3"/>
  <c r="H87" i="3"/>
  <c r="N73" i="3"/>
  <c r="N76" i="3" s="1"/>
  <c r="N52" i="3"/>
  <c r="F436" i="3"/>
  <c r="F437" i="3" s="1"/>
  <c r="F438" i="3" s="1"/>
  <c r="F432" i="3"/>
  <c r="F431" i="3"/>
  <c r="F429" i="3"/>
  <c r="F428" i="3"/>
  <c r="F413" i="3"/>
  <c r="F400" i="3"/>
  <c r="F406" i="3" s="1"/>
  <c r="F399" i="3"/>
  <c r="F375" i="3"/>
  <c r="F376" i="3" s="1"/>
  <c r="F384" i="3" s="1"/>
  <c r="F387" i="3" s="1"/>
  <c r="F388" i="3" s="1"/>
  <c r="F374" i="3"/>
  <c r="F373" i="3"/>
  <c r="F367" i="3"/>
  <c r="F349" i="3"/>
  <c r="F345" i="3"/>
  <c r="F348" i="3" s="1"/>
  <c r="F344" i="3"/>
  <c r="F340" i="3"/>
  <c r="F343" i="3" s="1"/>
  <c r="F301" i="3"/>
  <c r="F299" i="3"/>
  <c r="F297" i="3"/>
  <c r="F295" i="3"/>
  <c r="F293" i="3"/>
  <c r="F286" i="3"/>
  <c r="F283" i="3"/>
  <c r="F269" i="3"/>
  <c r="F265" i="3"/>
  <c r="F254" i="3"/>
  <c r="F240" i="3"/>
  <c r="F236" i="3"/>
  <c r="F237" i="3" s="1"/>
  <c r="F235" i="3"/>
  <c r="F228" i="3"/>
  <c r="F224" i="3"/>
  <c r="F223" i="3"/>
  <c r="F222" i="3"/>
  <c r="F246" i="3" s="1"/>
  <c r="F210" i="3"/>
  <c r="F211" i="3" s="1"/>
  <c r="F217" i="3" s="1"/>
  <c r="F203" i="3"/>
  <c r="F209" i="3" s="1"/>
  <c r="F201" i="3"/>
  <c r="F200" i="3"/>
  <c r="F199" i="3"/>
  <c r="F198" i="3"/>
  <c r="F197" i="3"/>
  <c r="F196" i="3"/>
  <c r="F195" i="3"/>
  <c r="F194" i="3"/>
  <c r="F192" i="3"/>
  <c r="F190" i="3"/>
  <c r="F187" i="3" s="1"/>
  <c r="F185" i="3"/>
  <c r="F176" i="3"/>
  <c r="F175" i="3"/>
  <c r="F173" i="3"/>
  <c r="F167" i="3"/>
  <c r="F242" i="3" s="1"/>
  <c r="F164" i="3"/>
  <c r="F163" i="3"/>
  <c r="F157" i="3"/>
  <c r="F156" i="3"/>
  <c r="F148" i="3"/>
  <c r="F147" i="3"/>
  <c r="F145" i="3"/>
  <c r="F143" i="3"/>
  <c r="F124" i="3"/>
  <c r="F117" i="3"/>
  <c r="F132" i="3" s="1"/>
  <c r="F115" i="3"/>
  <c r="F130" i="3" s="1"/>
  <c r="F110" i="3"/>
  <c r="F107" i="3"/>
  <c r="F106" i="3"/>
  <c r="F105" i="3"/>
  <c r="F104" i="3"/>
  <c r="F103" i="3"/>
  <c r="F101" i="3"/>
  <c r="F100" i="3"/>
  <c r="F99" i="3"/>
  <c r="F98" i="3"/>
  <c r="F97" i="3"/>
  <c r="F80" i="3"/>
  <c r="F78" i="3"/>
  <c r="F75" i="3"/>
  <c r="F72" i="3"/>
  <c r="F69" i="3"/>
  <c r="F68" i="3"/>
  <c r="F67" i="3"/>
  <c r="F64" i="3"/>
  <c r="F60" i="3"/>
  <c r="F57" i="3"/>
  <c r="F56" i="3" s="1"/>
  <c r="F55" i="3" s="1"/>
  <c r="F46" i="3"/>
  <c r="F44" i="3"/>
  <c r="F39" i="3"/>
  <c r="F38" i="3"/>
  <c r="F31" i="3"/>
  <c r="F89" i="3" s="1"/>
  <c r="F29" i="3"/>
  <c r="F24" i="3"/>
  <c r="F23" i="3"/>
  <c r="F81" i="3" s="1"/>
  <c r="F87" i="3" l="1"/>
  <c r="F96" i="3"/>
  <c r="F311" i="3"/>
  <c r="F52" i="3"/>
  <c r="F102" i="3"/>
  <c r="F247" i="3"/>
  <c r="F281" i="3"/>
  <c r="F303" i="3"/>
  <c r="F62" i="3"/>
  <c r="F248" i="3"/>
  <c r="F241" i="3"/>
  <c r="F350" i="3"/>
  <c r="F442" i="3"/>
  <c r="F202" i="3"/>
  <c r="F53" i="3"/>
  <c r="F108" i="3"/>
  <c r="F305" i="3"/>
  <c r="F414" i="3"/>
  <c r="F430" i="3"/>
  <c r="F243" i="3"/>
  <c r="F244" i="3" s="1"/>
  <c r="F234" i="3"/>
  <c r="F184" i="3"/>
  <c r="F109" i="3"/>
  <c r="F138" i="3"/>
  <c r="F37" i="3"/>
  <c r="F95" i="3" l="1"/>
  <c r="F73" i="3"/>
  <c r="F76" i="3" s="1"/>
  <c r="F250" i="3"/>
  <c r="F123" i="3"/>
  <c r="F160" i="3"/>
  <c r="F165" i="3" s="1"/>
  <c r="F139" i="3"/>
  <c r="F158" i="3" l="1"/>
  <c r="F154" i="3" s="1"/>
  <c r="F153" i="3"/>
  <c r="E350" i="3" l="1"/>
  <c r="R451" i="3"/>
  <c r="R450" i="3"/>
  <c r="R449" i="3"/>
  <c r="R448" i="3"/>
  <c r="R447" i="3"/>
  <c r="R446" i="3"/>
  <c r="R441" i="3"/>
  <c r="R440" i="3"/>
  <c r="R439" i="3"/>
  <c r="R435" i="3"/>
  <c r="R434" i="3"/>
  <c r="R433" i="3"/>
  <c r="R430" i="3"/>
  <c r="R427" i="3"/>
  <c r="R386" i="3"/>
  <c r="R385" i="3"/>
  <c r="R354" i="3"/>
  <c r="R352" i="3"/>
  <c r="R347" i="3"/>
  <c r="R346" i="3"/>
  <c r="R342" i="3"/>
  <c r="R341" i="3"/>
  <c r="R155" i="3"/>
  <c r="R133" i="3"/>
  <c r="R104" i="3"/>
  <c r="R98" i="3"/>
  <c r="R75" i="3"/>
  <c r="R74" i="3"/>
  <c r="R63" i="3"/>
  <c r="R61" i="3"/>
  <c r="R59" i="3"/>
  <c r="N81" i="3" l="1"/>
  <c r="N109" i="3" s="1"/>
  <c r="N37" i="3"/>
  <c r="N95" i="3" s="1"/>
  <c r="L81" i="3"/>
  <c r="L109" i="3" s="1"/>
  <c r="L37" i="3"/>
  <c r="L95" i="3" s="1"/>
  <c r="H81" i="3"/>
  <c r="H109" i="3" s="1"/>
  <c r="H37" i="3"/>
  <c r="H95" i="3" s="1"/>
  <c r="J81" i="3"/>
  <c r="J109" i="3" s="1"/>
  <c r="J37" i="3"/>
  <c r="J95" i="3" s="1"/>
  <c r="J139" i="3" l="1"/>
  <c r="J160" i="3"/>
  <c r="J165" i="3" s="1"/>
  <c r="J123" i="3"/>
  <c r="L160" i="3"/>
  <c r="L165" i="3" s="1"/>
  <c r="L123" i="3"/>
  <c r="L139" i="3"/>
  <c r="H139" i="3"/>
  <c r="H123" i="3"/>
  <c r="H160" i="3"/>
  <c r="H165" i="3" s="1"/>
  <c r="N160" i="3"/>
  <c r="N165" i="3" s="1"/>
  <c r="N123" i="3"/>
  <c r="N139" i="3"/>
  <c r="N153" i="3" l="1"/>
  <c r="N158" i="3"/>
  <c r="N154" i="3" s="1"/>
  <c r="H158" i="3"/>
  <c r="H154" i="3" s="1"/>
  <c r="H153" i="3"/>
  <c r="L153" i="3"/>
  <c r="L158" i="3"/>
  <c r="L154" i="3" s="1"/>
  <c r="J153" i="3"/>
  <c r="J158" i="3"/>
  <c r="J154" i="3" s="1"/>
  <c r="D216" i="3" l="1"/>
  <c r="D436" i="3" l="1"/>
  <c r="D432" i="3"/>
  <c r="D431" i="3"/>
  <c r="D429" i="3"/>
  <c r="D428" i="3"/>
  <c r="D413" i="3"/>
  <c r="D400" i="3"/>
  <c r="D399" i="3"/>
  <c r="D398" i="3"/>
  <c r="D384" i="3"/>
  <c r="D375" i="3"/>
  <c r="D374" i="3"/>
  <c r="D373" i="3"/>
  <c r="D367" i="3"/>
  <c r="D349" i="3"/>
  <c r="D344" i="3"/>
  <c r="D340" i="3"/>
  <c r="D240" i="3"/>
  <c r="D236" i="3"/>
  <c r="D235" i="3"/>
  <c r="D228" i="3"/>
  <c r="D224" i="3"/>
  <c r="D223" i="3"/>
  <c r="D222" i="3"/>
  <c r="D210" i="3"/>
  <c r="D203" i="3"/>
  <c r="D201" i="3"/>
  <c r="D200" i="3"/>
  <c r="D199" i="3"/>
  <c r="D198" i="3"/>
  <c r="D197" i="3"/>
  <c r="D196" i="3"/>
  <c r="D195" i="3"/>
  <c r="D194" i="3"/>
  <c r="D192" i="3"/>
  <c r="D190" i="3"/>
  <c r="D185" i="3"/>
  <c r="D176" i="3"/>
  <c r="D175" i="3"/>
  <c r="D173" i="3"/>
  <c r="D167" i="3"/>
  <c r="D301" i="3"/>
  <c r="D299" i="3"/>
  <c r="D297" i="3"/>
  <c r="D295" i="3"/>
  <c r="D293" i="3"/>
  <c r="D286" i="3"/>
  <c r="D269" i="3"/>
  <c r="D265" i="3"/>
  <c r="D254" i="3"/>
  <c r="D164" i="3"/>
  <c r="D163" i="3"/>
  <c r="D107" i="3"/>
  <c r="D106" i="3"/>
  <c r="D104" i="3"/>
  <c r="D101" i="3"/>
  <c r="D100" i="3"/>
  <c r="D78" i="3"/>
  <c r="D75" i="3"/>
  <c r="D71" i="3"/>
  <c r="D70" i="3"/>
  <c r="D69" i="3"/>
  <c r="D68" i="3"/>
  <c r="D67" i="3"/>
  <c r="D64" i="3"/>
  <c r="D60" i="3"/>
  <c r="D57" i="3"/>
  <c r="D46" i="3"/>
  <c r="D44" i="3"/>
  <c r="D38" i="3"/>
  <c r="D157" i="3"/>
  <c r="D156" i="3"/>
  <c r="D147" i="3"/>
  <c r="D145" i="3"/>
  <c r="D124" i="3"/>
  <c r="D117" i="3"/>
  <c r="D115" i="3"/>
  <c r="D105" i="3"/>
  <c r="D103" i="3"/>
  <c r="D99" i="3"/>
  <c r="D98" i="3"/>
  <c r="D97" i="3"/>
  <c r="D80" i="3"/>
  <c r="D31" i="3"/>
  <c r="D29" i="3"/>
  <c r="D23" i="3"/>
  <c r="D303" i="3" l="1"/>
  <c r="E161" i="3"/>
  <c r="D387" i="3"/>
  <c r="D388" i="3" s="1"/>
  <c r="D376" i="3" l="1"/>
  <c r="D239" i="3" l="1"/>
  <c r="D237" i="3" l="1"/>
  <c r="D281" i="3" l="1"/>
  <c r="D234" i="3" l="1"/>
  <c r="D241" i="3"/>
  <c r="D246" i="3"/>
  <c r="D209" i="3"/>
  <c r="D247" i="3"/>
  <c r="D243" i="3"/>
  <c r="D244" i="3" s="1"/>
  <c r="D211" i="3"/>
  <c r="D217" i="3" s="1"/>
  <c r="E247" i="3"/>
  <c r="E217" i="3"/>
  <c r="E234" i="3"/>
  <c r="D248" i="3" l="1"/>
  <c r="D187" i="3" l="1"/>
  <c r="R152" i="3" l="1"/>
  <c r="R151" i="3"/>
  <c r="R150" i="3"/>
  <c r="R149" i="3"/>
  <c r="D442" i="3" l="1"/>
  <c r="D406" i="3"/>
  <c r="D348" i="3"/>
  <c r="G56" i="3"/>
  <c r="G55" i="3" s="1"/>
  <c r="G53" i="3" s="1"/>
  <c r="E89" i="3"/>
  <c r="G437" i="3"/>
  <c r="G438" i="3" s="1"/>
  <c r="G442" i="3"/>
  <c r="G414" i="3"/>
  <c r="E442" i="3"/>
  <c r="E414" i="3"/>
  <c r="D437" i="3"/>
  <c r="D414" i="3"/>
  <c r="G348" i="3"/>
  <c r="E348" i="3"/>
  <c r="E343" i="3"/>
  <c r="G143" i="3"/>
  <c r="G132" i="3"/>
  <c r="G110" i="3"/>
  <c r="G72" i="3"/>
  <c r="G89" i="3"/>
  <c r="G39" i="3"/>
  <c r="G24" i="3"/>
  <c r="E162" i="3"/>
  <c r="E148" i="3"/>
  <c r="E143" i="3"/>
  <c r="E132" i="3"/>
  <c r="E110" i="3"/>
  <c r="E96" i="3"/>
  <c r="E72" i="3"/>
  <c r="E56" i="3"/>
  <c r="E55" i="3" s="1"/>
  <c r="E53" i="3" s="1"/>
  <c r="E39" i="3"/>
  <c r="E24" i="3"/>
  <c r="D148" i="3"/>
  <c r="D143" i="3"/>
  <c r="D110" i="3"/>
  <c r="D39" i="3"/>
  <c r="D24" i="3"/>
  <c r="D438" i="3" l="1"/>
  <c r="R336" i="3" l="1"/>
  <c r="R337" i="3" l="1"/>
  <c r="R322" i="3"/>
  <c r="R320" i="3"/>
  <c r="R113" i="3" l="1"/>
  <c r="R110" i="3" l="1"/>
  <c r="R270" i="3" l="1"/>
  <c r="R264" i="3"/>
  <c r="R266" i="3"/>
  <c r="R268" i="3"/>
  <c r="R280" i="3"/>
  <c r="R285" i="3"/>
  <c r="R290" i="3"/>
  <c r="R304" i="3"/>
  <c r="D72" i="3" l="1"/>
  <c r="D343" i="3"/>
  <c r="D62" i="3" l="1"/>
  <c r="D56" i="3" l="1"/>
  <c r="D55" i="3" l="1"/>
  <c r="D53" i="3" l="1"/>
  <c r="D52" i="3"/>
  <c r="D73" i="3" l="1"/>
  <c r="D76" i="3" l="1"/>
  <c r="D89" i="3" l="1"/>
  <c r="E187" i="3" l="1"/>
  <c r="D108" i="3" l="1"/>
  <c r="D96" i="3"/>
  <c r="D102" i="3"/>
  <c r="G62" i="3" l="1"/>
  <c r="D311" i="3" l="1"/>
  <c r="D350" i="3"/>
  <c r="D87" i="3"/>
  <c r="G350" i="3"/>
  <c r="G37" i="3" l="1"/>
  <c r="E184" i="3"/>
  <c r="E305" i="3"/>
  <c r="E311" i="3"/>
  <c r="E243" i="3"/>
  <c r="E244" i="3" s="1"/>
  <c r="E209" i="3"/>
  <c r="D37" i="3"/>
  <c r="D81" i="3"/>
  <c r="D95" i="3" l="1"/>
  <c r="D130" i="3"/>
  <c r="E37" i="3"/>
  <c r="G96" i="3"/>
  <c r="G161" i="3"/>
  <c r="G162" i="3"/>
  <c r="D109" i="3"/>
  <c r="E81" i="3"/>
  <c r="E109" i="3" l="1"/>
  <c r="E52" i="3"/>
  <c r="E95" i="3" s="1"/>
  <c r="E73" i="3"/>
  <c r="E76" i="3" s="1"/>
  <c r="D160" i="3"/>
  <c r="D165" i="3" s="1"/>
  <c r="D123" i="3"/>
  <c r="D139" i="3"/>
  <c r="D132" i="3"/>
  <c r="E87" i="3" l="1"/>
  <c r="D153" i="3"/>
  <c r="D138" i="3"/>
  <c r="E160" i="3"/>
  <c r="E165" i="3" s="1"/>
  <c r="E123" i="3" l="1"/>
  <c r="E139" i="3" l="1"/>
  <c r="E155" i="3" s="1"/>
  <c r="E154" i="3" s="1"/>
  <c r="E153" i="3" l="1"/>
  <c r="E138" i="3" l="1"/>
  <c r="D184" i="3" l="1"/>
  <c r="D305" i="3"/>
  <c r="D202" i="3" l="1"/>
  <c r="D242" i="3"/>
  <c r="D250" i="3" s="1"/>
  <c r="D252" i="3" s="1"/>
  <c r="G52" i="3" l="1"/>
  <c r="G73" i="3"/>
  <c r="G81" i="3"/>
  <c r="G87" i="3"/>
  <c r="G76" i="3" l="1"/>
  <c r="G95" i="3"/>
  <c r="G109" i="3"/>
  <c r="G123" i="3" s="1"/>
  <c r="G160" i="3" l="1"/>
  <c r="G165" i="3" l="1"/>
  <c r="G139" i="3" l="1"/>
  <c r="G158" i="3" s="1"/>
  <c r="G153" i="3" l="1"/>
  <c r="G130" i="3" l="1"/>
  <c r="G138" i="3" l="1"/>
  <c r="D158" i="3" l="1"/>
  <c r="D154" i="3" l="1"/>
  <c r="E241" i="3" l="1"/>
  <c r="E246" i="3"/>
  <c r="E248" i="3" s="1"/>
  <c r="G154" i="3" l="1"/>
  <c r="E281" i="3" l="1"/>
  <c r="E202" i="3" l="1"/>
  <c r="E242" i="3"/>
  <c r="E250" i="3" s="1"/>
  <c r="E252" i="3" s="1"/>
  <c r="F252" i="3" l="1"/>
  <c r="E303" i="3" l="1"/>
  <c r="R72" i="3" l="1"/>
  <c r="G388" i="3" l="1"/>
  <c r="G384" i="3"/>
  <c r="G376" i="3" s="1"/>
  <c r="G398" i="3" s="1"/>
  <c r="P31" i="3" l="1"/>
  <c r="R399" i="3" l="1"/>
  <c r="R31" i="3"/>
  <c r="R388" i="3"/>
  <c r="R387" i="3"/>
  <c r="R384" i="3" l="1"/>
  <c r="R406" i="3"/>
  <c r="R400" i="3"/>
  <c r="R376" i="3" l="1"/>
  <c r="R429" i="3" l="1"/>
  <c r="R436" i="3"/>
  <c r="P78" i="3"/>
  <c r="R78" i="3" s="1"/>
  <c r="P367" i="3"/>
  <c r="R367" i="3" s="1"/>
  <c r="R432" i="3"/>
  <c r="P349" i="3"/>
  <c r="R349" i="3" s="1"/>
  <c r="P340" i="3"/>
  <c r="R340" i="3" s="1"/>
  <c r="R428" i="3" l="1"/>
  <c r="R438" i="3"/>
  <c r="R437" i="3"/>
  <c r="P343" i="3"/>
  <c r="R343" i="3" s="1"/>
  <c r="R420" i="3"/>
  <c r="R414" i="3"/>
  <c r="R413" i="3"/>
  <c r="P29" i="3"/>
  <c r="P311" i="3" s="1"/>
  <c r="R29" i="3" l="1"/>
  <c r="R311" i="3" s="1"/>
  <c r="R375" i="3"/>
  <c r="R374" i="3"/>
  <c r="R442" i="3" l="1"/>
  <c r="R431" i="3"/>
  <c r="R373" i="3" l="1"/>
  <c r="P57" i="3" l="1"/>
  <c r="P344" i="3"/>
  <c r="R344" i="3" s="1"/>
  <c r="P56" i="3" l="1"/>
  <c r="R57" i="3"/>
  <c r="P55" i="3" l="1"/>
  <c r="R56" i="3"/>
  <c r="R55" i="3" l="1"/>
  <c r="P101" i="3" l="1"/>
  <c r="R101" i="3" s="1"/>
  <c r="P107" i="3"/>
  <c r="R107" i="3" s="1"/>
  <c r="P106" i="3"/>
  <c r="R106" i="3" s="1"/>
  <c r="P100" i="3"/>
  <c r="R100" i="3" s="1"/>
  <c r="P105" i="3"/>
  <c r="R105" i="3" s="1"/>
  <c r="P99" i="3"/>
  <c r="R99" i="3" s="1"/>
  <c r="P103" i="3" l="1"/>
  <c r="R103" i="3" l="1"/>
  <c r="P108" i="3"/>
  <c r="R108" i="3" s="1"/>
  <c r="P97" i="3"/>
  <c r="P102" i="3" l="1"/>
  <c r="R102" i="3" s="1"/>
  <c r="R97" i="3"/>
  <c r="P96" i="3"/>
  <c r="R96" i="3" s="1"/>
  <c r="P71" i="3" l="1"/>
  <c r="P23" i="3"/>
  <c r="P305" i="3" s="1"/>
  <c r="R23" i="3" l="1"/>
  <c r="R305" i="3" s="1"/>
  <c r="P37" i="3"/>
  <c r="R71" i="3"/>
  <c r="P70" i="3"/>
  <c r="R37" i="3" l="1"/>
  <c r="R70" i="3"/>
  <c r="P64" i="3"/>
  <c r="P68" i="3"/>
  <c r="R68" i="3" s="1"/>
  <c r="P60" i="3"/>
  <c r="P69" i="3"/>
  <c r="R69" i="3" s="1"/>
  <c r="P46" i="3"/>
  <c r="R64" i="3" l="1"/>
  <c r="P350" i="3"/>
  <c r="R350" i="3" s="1"/>
  <c r="R60" i="3"/>
  <c r="P53" i="3"/>
  <c r="R53" i="3" s="1"/>
  <c r="R46" i="3"/>
  <c r="P89" i="3"/>
  <c r="R89" i="3" s="1"/>
  <c r="P67" i="3"/>
  <c r="R67" i="3" s="1"/>
  <c r="P80" i="3"/>
  <c r="R80" i="3" s="1"/>
  <c r="P62" i="3" l="1"/>
  <c r="R62" i="3" s="1"/>
  <c r="P117" i="3"/>
  <c r="R117" i="3" l="1"/>
  <c r="P147" i="3"/>
  <c r="R147" i="3" s="1"/>
  <c r="P132" i="3" l="1"/>
  <c r="R132" i="3" s="1"/>
  <c r="P38" i="3"/>
  <c r="R38" i="3" l="1"/>
  <c r="P81" i="3"/>
  <c r="P73" i="3"/>
  <c r="R73" i="3" l="1"/>
  <c r="P76" i="3"/>
  <c r="R76" i="3" s="1"/>
  <c r="R81" i="3"/>
  <c r="P109" i="3"/>
  <c r="P44" i="3"/>
  <c r="R44" i="3" l="1"/>
  <c r="P87" i="3"/>
  <c r="R87" i="3" s="1"/>
  <c r="P52" i="3"/>
  <c r="P160" i="3"/>
  <c r="R160" i="3" s="1"/>
  <c r="R109" i="3"/>
  <c r="P165" i="3" l="1"/>
  <c r="R165" i="3" s="1"/>
  <c r="R52" i="3"/>
  <c r="P95" i="3"/>
  <c r="R95" i="3" s="1"/>
  <c r="P157" i="3"/>
  <c r="R157" i="3" s="1"/>
  <c r="P124" i="3"/>
  <c r="P115" i="3"/>
  <c r="P156" i="3" l="1"/>
  <c r="R115" i="3"/>
  <c r="P123" i="3"/>
  <c r="R123" i="3" s="1"/>
  <c r="R124" i="3"/>
  <c r="P139" i="3"/>
  <c r="R139" i="3" s="1"/>
  <c r="P145" i="3"/>
  <c r="R145" i="3" s="1"/>
  <c r="P130" i="3" l="1"/>
  <c r="P153" i="3"/>
  <c r="R153" i="3" s="1"/>
  <c r="P158" i="3"/>
  <c r="R158" i="3" s="1"/>
  <c r="R156" i="3"/>
  <c r="P154" i="3" l="1"/>
  <c r="R154" i="3" s="1"/>
  <c r="R130" i="3"/>
  <c r="P138" i="3"/>
  <c r="R138" i="3" s="1"/>
  <c r="E367" i="3" l="1"/>
  <c r="P254" i="3" l="1"/>
  <c r="R254" i="3" l="1"/>
  <c r="P283" i="3" l="1"/>
  <c r="R283" i="3" l="1"/>
  <c r="H299" i="3" l="1"/>
  <c r="J299" i="3" l="1"/>
  <c r="L299" i="3" l="1"/>
  <c r="N299" i="3" l="1"/>
  <c r="P299" i="3" s="1"/>
  <c r="R299" i="3" l="1"/>
  <c r="P303" i="3"/>
  <c r="R303" i="3" s="1"/>
  <c r="J203" i="3" l="1"/>
  <c r="H203" i="3"/>
  <c r="L203" i="3"/>
  <c r="L243" i="3" l="1"/>
  <c r="L209" i="3"/>
  <c r="J209" i="3"/>
  <c r="J243" i="3"/>
  <c r="H209" i="3"/>
  <c r="H243" i="3"/>
  <c r="L244" i="3" l="1"/>
  <c r="J244" i="3"/>
  <c r="H244" i="3"/>
  <c r="N203" i="3" l="1"/>
  <c r="N243" i="3" l="1"/>
  <c r="N209" i="3"/>
  <c r="R209" i="3" s="1"/>
  <c r="R203" i="3"/>
  <c r="H269" i="3"/>
  <c r="N244" i="3" l="1"/>
  <c r="R244" i="3" s="1"/>
  <c r="R243" i="3"/>
  <c r="J269" i="3"/>
  <c r="L269" i="3" l="1"/>
  <c r="N269" i="3" l="1"/>
  <c r="P269" i="3" s="1"/>
  <c r="R269" i="3" l="1"/>
  <c r="P281" i="3"/>
  <c r="R281" i="3" s="1"/>
  <c r="H286" i="3" l="1"/>
  <c r="H265" i="3" l="1"/>
  <c r="J286" i="3"/>
  <c r="J265" i="3" l="1"/>
  <c r="L286" i="3"/>
  <c r="N286" i="3" l="1"/>
  <c r="L265" i="3"/>
  <c r="N265" i="3" l="1"/>
  <c r="G196" i="3" l="1"/>
  <c r="G185" i="3" l="1"/>
  <c r="G242" i="3" l="1"/>
  <c r="G250" i="3" s="1"/>
  <c r="G252" i="3" s="1"/>
  <c r="H251" i="3" s="1"/>
  <c r="R251" i="3" s="1"/>
  <c r="G202" i="3"/>
  <c r="G286" i="3" l="1"/>
  <c r="G265" i="3" l="1"/>
  <c r="G254" i="3" l="1"/>
  <c r="G281" i="3" s="1"/>
  <c r="H254" i="3" l="1"/>
  <c r="H281" i="3" s="1"/>
  <c r="J254" i="3" l="1"/>
  <c r="J281" i="3" s="1"/>
  <c r="L254" i="3" l="1"/>
  <c r="L281" i="3" s="1"/>
  <c r="N254" i="3" l="1"/>
  <c r="N281" i="3" s="1"/>
  <c r="H196" i="3" l="1"/>
  <c r="H185" i="3" l="1"/>
  <c r="J196" i="3"/>
  <c r="H242" i="3" l="1"/>
  <c r="H250" i="3" s="1"/>
  <c r="H252" i="3" s="1"/>
  <c r="J251" i="3" s="1"/>
  <c r="H202" i="3"/>
  <c r="G283" i="3"/>
  <c r="G303" i="3" s="1"/>
  <c r="J185" i="3"/>
  <c r="L196" i="3"/>
  <c r="J242" i="3" l="1"/>
  <c r="J250" i="3" s="1"/>
  <c r="J202" i="3"/>
  <c r="J252" i="3"/>
  <c r="L251" i="3" s="1"/>
  <c r="N196" i="3"/>
  <c r="P196" i="3" s="1"/>
  <c r="L185" i="3"/>
  <c r="R196" i="3" l="1"/>
  <c r="P202" i="3"/>
  <c r="L242" i="3"/>
  <c r="L250" i="3" s="1"/>
  <c r="L252" i="3" s="1"/>
  <c r="N251" i="3" s="1"/>
  <c r="L202" i="3"/>
  <c r="N185" i="3"/>
  <c r="N202" i="3" l="1"/>
  <c r="R202" i="3" s="1"/>
  <c r="N242" i="3"/>
  <c r="R185" i="3"/>
  <c r="R242" i="3" l="1"/>
  <c r="N250" i="3"/>
  <c r="H283" i="3"/>
  <c r="H303" i="3" s="1"/>
  <c r="R250" i="3" l="1"/>
  <c r="N252" i="3"/>
  <c r="P251" i="3" s="1"/>
  <c r="P252" i="3" s="1"/>
  <c r="R252" i="3" s="1"/>
  <c r="J283" i="3"/>
  <c r="J303" i="3" s="1"/>
  <c r="L283" i="3" l="1"/>
  <c r="L303" i="3" s="1"/>
  <c r="N283" i="3" l="1"/>
  <c r="N303" i="3" s="1"/>
</calcChain>
</file>

<file path=xl/sharedStrings.xml><?xml version="1.0" encoding="utf-8"?>
<sst xmlns="http://schemas.openxmlformats.org/spreadsheetml/2006/main" count="5926" uniqueCount="704">
  <si>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</si>
  <si>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</si>
  <si>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</si>
  <si>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</si>
  <si>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</si>
  <si>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</si>
  <si>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</si>
  <si>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</si>
  <si>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</si>
  <si>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</si>
  <si>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</si>
  <si>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</si>
  <si>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</si>
  <si>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</si>
  <si>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</si>
  <si>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</si>
  <si>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</si>
  <si>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</si>
  <si>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</si>
  <si>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</si>
  <si>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</si>
  <si>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</si>
  <si>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</si>
  <si>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</si>
  <si>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</si>
  <si>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</si>
  <si>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</si>
  <si>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</si>
  <si>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</si>
  <si>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</si>
  <si>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</si>
  <si>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</si>
  <si>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</si>
  <si>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</si>
  <si>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</si>
  <si>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</si>
  <si>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</si>
  <si>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</si>
  <si>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</si>
  <si>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</si>
  <si>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</si>
  <si>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</si>
  <si>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</si>
  <si>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</si>
  <si>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</si>
  <si>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</si>
  <si>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</si>
  <si>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</si>
  <si>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</si>
  <si>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</si>
  <si>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</si>
  <si>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</si>
  <si>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</si>
  <si>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</si>
  <si>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</si>
  <si>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</si>
  <si>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</si>
  <si>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</si>
  <si>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</si>
  <si>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</si>
  <si>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</si>
  <si>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</si>
  <si>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</si>
  <si>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</si>
  <si>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</si>
  <si>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</si>
  <si>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</si>
  <si>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</si>
  <si>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</si>
  <si>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</si>
  <si>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</si>
  <si>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</si>
  <si>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</si>
  <si>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</si>
  <si>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</si>
  <si>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</si>
  <si>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</si>
  <si>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</si>
  <si>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</si>
  <si>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</si>
  <si>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</si>
  <si>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</si>
  <si>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</si>
  <si>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</si>
  <si>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</si>
  <si>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</si>
  <si>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</si>
  <si>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</si>
  <si>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</si>
  <si>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</si>
  <si>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</si>
  <si>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</si>
  <si>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</si>
  <si>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</si>
  <si>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</si>
  <si>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</si>
  <si>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</si>
  <si>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</si>
  <si>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</si>
  <si>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</si>
  <si>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</si>
  <si>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</si>
  <si>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</si>
  <si>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</si>
  <si>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</si>
  <si>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</si>
  <si>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</si>
  <si>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</si>
  <si>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</si>
  <si>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</si>
  <si>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</si>
  <si>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</si>
  <si>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</si>
  <si>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</si>
  <si>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</si>
  <si>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</si>
  <si>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</si>
  <si>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</si>
  <si>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</si>
  <si>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</si>
  <si>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</si>
  <si>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</si>
  <si>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</si>
  <si>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</si>
  <si>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</si>
  <si>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</si>
  <si>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</si>
  <si>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</si>
  <si>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</si>
  <si>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</si>
  <si>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</si>
  <si>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</si>
  <si>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</si>
  <si>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</si>
  <si>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</si>
  <si>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</si>
  <si>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</si>
  <si>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</si>
  <si>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</si>
  <si>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</si>
  <si>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</si>
  <si>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</si>
  <si>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</si>
  <si>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</si>
  <si>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</si>
  <si>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</si>
  <si>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</si>
  <si>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</si>
  <si>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</si>
  <si>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</si>
  <si>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</si>
  <si>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</si>
  <si>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</si>
  <si>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</si>
  <si>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</si>
  <si>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</si>
  <si>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</si>
  <si>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</si>
  <si>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</si>
  <si>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</si>
  <si>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</si>
  <si>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</si>
  <si>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</si>
  <si>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</si>
  <si>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</si>
  <si>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</si>
  <si>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</si>
  <si>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</si>
  <si>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</si>
  <si>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</si>
  <si>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</si>
  <si>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</si>
  <si>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</si>
  <si>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</si>
  <si>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</si>
  <si>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</si>
  <si>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</si>
  <si>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</si>
  <si>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</si>
  <si>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</si>
  <si>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</si>
  <si>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</si>
  <si>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</si>
  <si>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</si>
  <si>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</si>
  <si>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</si>
  <si>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</si>
  <si>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</si>
  <si>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</si>
  <si>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</si>
  <si>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</si>
  <si>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</si>
  <si>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</si>
  <si>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</si>
  <si>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</si>
  <si>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</si>
  <si>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</si>
  <si>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</si>
  <si>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</si>
  <si>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</si>
  <si>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</si>
  <si>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</si>
  <si>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</si>
  <si>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</si>
  <si>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</si>
  <si>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</si>
  <si>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</si>
  <si>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</si>
  <si>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</si>
  <si>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</si>
  <si>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</si>
  <si>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</si>
  <si>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</si>
  <si>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</si>
  <si>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</si>
  <si>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</si>
  <si>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</si>
  <si>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</si>
  <si>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</si>
  <si>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</si>
  <si>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</si>
  <si>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</si>
  <si>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</si>
  <si>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</si>
  <si>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</si>
  <si>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</si>
  <si>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</si>
  <si>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</si>
  <si>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</si>
  <si>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</si>
  <si>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</si>
  <si>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</si>
  <si>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</si>
  <si>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</si>
  <si>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</si>
  <si>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</si>
  <si>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</si>
  <si>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</si>
  <si>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</si>
  <si>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</si>
  <si>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</si>
  <si>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</si>
  <si>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</si>
  <si>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</si>
  <si>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</si>
  <si>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</si>
  <si>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</si>
  <si>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</si>
  <si>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</si>
  <si>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</si>
  <si>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</si>
  <si>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</si>
  <si>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</si>
  <si>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</si>
  <si>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</si>
  <si>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</si>
  <si>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</si>
  <si>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</si>
  <si>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</si>
  <si>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</si>
  <si>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</si>
  <si>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</si>
  <si>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</si>
  <si>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</si>
  <si>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</si>
  <si>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</si>
  <si>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</si>
  <si>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</si>
  <si>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</si>
  <si>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</si>
  <si>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</si>
  <si>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</si>
  <si>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</si>
  <si>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</si>
  <si>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</si>
  <si>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</si>
  <si>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</si>
  <si>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</si>
  <si>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</si>
  <si>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</si>
  <si>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</si>
  <si>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</si>
  <si>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</si>
  <si>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</si>
  <si>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</si>
  <si>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</si>
  <si>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</si>
  <si>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</si>
  <si>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</si>
  <si>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</si>
  <si>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</si>
  <si>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</si>
  <si>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</si>
  <si>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</si>
  <si>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</si>
  <si>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</si>
  <si>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</si>
  <si>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</si>
  <si>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</si>
  <si>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</si>
  <si>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</si>
  <si>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</si>
  <si>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</si>
  <si>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</si>
  <si>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</si>
  <si>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</si>
  <si>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</si>
  <si>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</si>
  <si>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</si>
  <si>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</si>
  <si>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</si>
  <si>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</si>
  <si>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</si>
  <si>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</si>
  <si>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</si>
  <si>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</si>
  <si>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</si>
  <si>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</si>
  <si>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</si>
  <si>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</si>
  <si>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</si>
  <si>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</si>
  <si>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</si>
  <si>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</si>
  <si>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</si>
  <si>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</si>
  <si>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</si>
  <si>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</si>
  <si>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</si>
  <si>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</si>
  <si>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</si>
  <si>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</si>
  <si>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</si>
  <si>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</si>
  <si>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</si>
  <si>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</si>
  <si>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</si>
  <si>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</si>
  <si>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</si>
  <si>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</si>
  <si>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</si>
  <si>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</si>
  <si>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</si>
  <si>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</si>
  <si>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</si>
  <si>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</si>
  <si>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</si>
  <si>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</si>
  <si>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</si>
  <si>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</si>
  <si>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</si>
  <si>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</si>
  <si>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</si>
  <si>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</si>
  <si>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</si>
  <si>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</si>
  <si>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</si>
  <si>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</si>
  <si>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</si>
  <si>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</si>
  <si>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</si>
  <si>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</si>
  <si>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</si>
  <si>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</si>
  <si>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</si>
  <si>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</si>
  <si>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</si>
  <si>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</si>
  <si>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</si>
  <si>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</si>
  <si>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</si>
  <si>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</si>
  <si>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</si>
  <si>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</si>
  <si>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</si>
  <si>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</si>
  <si>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</si>
  <si>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</si>
  <si>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</si>
  <si>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</si>
  <si>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</si>
  <si>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</si>
  <si>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</si>
  <si>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</si>
  <si>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</si>
  <si>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</si>
  <si>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</si>
  <si>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</si>
  <si>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</si>
  <si>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</si>
  <si>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</si>
  <si>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</si>
  <si>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</si>
  <si>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</si>
  <si>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</si>
  <si>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</si>
  <si>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</si>
  <si>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</si>
  <si>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</si>
  <si>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</si>
  <si>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</si>
  <si>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</si>
  <si>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</si>
  <si>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</si>
  <si>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</si>
  <si>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</si>
  <si>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</si>
  <si>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</si>
  <si>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</si>
  <si>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</si>
  <si>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</si>
  <si>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</si>
  <si>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</si>
  <si>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</si>
  <si>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</si>
  <si>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</si>
  <si>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</si>
  <si>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</si>
  <si>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</si>
  <si>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</si>
  <si>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</si>
  <si>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</si>
  <si>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</si>
  <si>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</si>
  <si>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</si>
  <si>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</si>
  <si>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</si>
  <si>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</si>
  <si>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</si>
  <si>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</si>
  <si>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</si>
  <si>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</si>
  <si>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</si>
  <si>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</si>
  <si>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</si>
  <si>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</si>
  <si>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</si>
  <si>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</si>
  <si>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</si>
  <si>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</si>
  <si>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</si>
  <si>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</si>
  <si>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</si>
  <si>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</si>
  <si>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</si>
  <si>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</si>
  <si>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</si>
  <si>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</si>
  <si>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</si>
  <si>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</si>
  <si>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</si>
  <si>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</si>
  <si>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</si>
  <si>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</si>
  <si>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</si>
  <si>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</si>
  <si>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</si>
  <si>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</si>
  <si>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</si>
  <si>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</si>
  <si>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</si>
  <si>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</si>
  <si>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</si>
  <si>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</si>
  <si>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</si>
  <si>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</si>
  <si>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</si>
  <si>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</si>
  <si>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</si>
  <si>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</si>
  <si>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</si>
  <si>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</si>
  <si>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</si>
  <si>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</si>
  <si>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</si>
  <si>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</si>
  <si>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</si>
  <si>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</si>
  <si>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</si>
  <si>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</si>
  <si>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</si>
  <si>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</si>
  <si>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</si>
  <si>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</si>
  <si>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</si>
  <si>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</si>
  <si>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</si>
  <si>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</si>
  <si>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</si>
  <si>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</si>
  <si>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</si>
  <si>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</si>
  <si>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</si>
  <si>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</si>
  <si>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</si>
  <si>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</si>
  <si>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</si>
  <si>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</si>
  <si>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</si>
  <si>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</si>
  <si>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</si>
  <si>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</si>
  <si>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</si>
  <si>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</si>
  <si>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</si>
  <si>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</si>
  <si>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</si>
  <si>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</si>
  <si>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</si>
  <si>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</si>
  <si>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</si>
  <si>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</si>
  <si>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</si>
  <si>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</si>
  <si>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</si>
  <si>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</si>
  <si>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</si>
  <si>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</si>
  <si>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</si>
  <si>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</si>
  <si>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</si>
  <si>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</si>
  <si>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</si>
  <si>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</si>
  <si>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</si>
  <si>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</si>
  <si>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</si>
  <si>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</si>
  <si>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</si>
  <si>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</si>
  <si>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</si>
  <si>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</si>
  <si>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</si>
  <si>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</si>
  <si>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</si>
  <si>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</si>
  <si>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</si>
  <si>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</si>
  <si>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</si>
  <si>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</si>
  <si>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</si>
  <si>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</si>
  <si>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</si>
  <si>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</si>
  <si>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</si>
  <si>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</si>
  <si>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</si>
  <si>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</si>
  <si>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</si>
  <si>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</si>
  <si>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</si>
  <si>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</si>
  <si>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</si>
  <si>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</si>
  <si>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</si>
  <si>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</si>
  <si>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</si>
  <si>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</si>
  <si>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</si>
  <si>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</si>
  <si>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</si>
  <si>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</si>
  <si>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</si>
  <si>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</si>
  <si>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</si>
  <si>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</si>
  <si>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</si>
  <si>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</si>
  <si>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</si>
  <si>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</si>
  <si>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</si>
  <si>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</si>
  <si>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</si>
  <si>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</si>
  <si>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</si>
  <si>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</si>
  <si>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</si>
  <si>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</si>
  <si>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</si>
  <si>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</si>
  <si>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</si>
  <si>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</si>
  <si>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</si>
  <si>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</si>
  <si>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</si>
  <si>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</si>
  <si>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</si>
  <si>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</si>
  <si>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</si>
  <si>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</si>
  <si>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</si>
  <si>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</si>
  <si>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</si>
  <si>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</si>
  <si>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</si>
  <si>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</si>
  <si>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</si>
  <si>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</si>
  <si>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</si>
  <si>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</si>
  <si>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</si>
  <si>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</si>
  <si>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</si>
  <si>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</si>
  <si>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</si>
  <si>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</si>
  <si>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</si>
  <si>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</si>
  <si>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</si>
  <si>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</si>
  <si>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</si>
  <si>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</si>
  <si>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</si>
  <si>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</si>
  <si>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</si>
  <si>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</si>
  <si>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</si>
  <si>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</si>
  <si>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</si>
  <si>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</si>
  <si>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</si>
  <si>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</si>
  <si>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</si>
  <si>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</si>
  <si>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</si>
  <si>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</si>
  <si>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</si>
  <si>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</si>
  <si>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</si>
  <si>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</si>
  <si>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</si>
  <si>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</si>
  <si>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</si>
  <si>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</si>
  <si>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</si>
  <si>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</si>
  <si>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</si>
  <si>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</si>
  <si>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</si>
  <si>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</si>
  <si>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</si>
  <si>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</si>
  <si>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</si>
  <si>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</si>
  <si>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</si>
  <si>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</si>
  <si>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</si>
  <si>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</si>
  <si>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</si>
  <si>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</si>
  <si>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</si>
  <si>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</si>
  <si>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</si>
  <si>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</si>
  <si>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</si>
  <si>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</si>
  <si>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</si>
  <si>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</si>
  <si>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</si>
  <si>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</si>
  <si>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</si>
  <si>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</si>
  <si>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</si>
  <si>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</si>
  <si>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</si>
  <si>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</si>
  <si>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</si>
  <si>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</si>
  <si>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</si>
  <si>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</si>
  <si>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</si>
  <si>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</si>
  <si>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</si>
  <si>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</si>
  <si>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</si>
  <si>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</si>
  <si>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</si>
  <si>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</si>
  <si>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</si>
  <si>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</si>
  <si>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</si>
  <si>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</si>
  <si>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</si>
  <si>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</si>
  <si>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</si>
  <si>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</si>
  <si>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</si>
  <si>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</si>
  <si>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</si>
  <si>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2021 год</t>
  </si>
  <si>
    <t>2022 год</t>
  </si>
  <si>
    <t>2023 год</t>
  </si>
  <si>
    <t>План</t>
  </si>
  <si>
    <t>Предложение по корректировке утвержденного плана</t>
  </si>
  <si>
    <t>Инвестиционная программа АО "Россети Янтарь"</t>
  </si>
  <si>
    <t xml:space="preserve">                    Год раскрытия (предоставления) информации: 2023 год</t>
  </si>
  <si>
    <t>Приказ Минэнерго России от 24.11.2022 г. № 28@</t>
  </si>
  <si>
    <t>Прогноз</t>
  </si>
  <si>
    <t>Утвержденный план</t>
  </si>
  <si>
    <t>2024 год</t>
  </si>
  <si>
    <t>2025 год</t>
  </si>
  <si>
    <t>2026 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</si>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</sst>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80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5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8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1" fillId="0" borderId="29" xfId="0" applyNumberFormat="1" applyFont="1" applyFill="1" applyBorder="1" applyAlignment="1">
      <alignment horizontal="center" vertical="center"/>
    </xf>
    <xf numFmtId="3" fontId="1" fillId="0" borderId="22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4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2" xfId="43" applyNumberFormat="1" applyFont="1" applyFill="1" applyBorder="1" applyAlignment="1">
      <alignment horizontal="center" vertical="center" wrapText="1"/>
    </xf>
    <xf numFmtId="3" fontId="1" fillId="0" borderId="28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1" xfId="43" applyNumberFormat="1" applyFont="1" applyFill="1" applyBorder="1" applyAlignment="1">
      <alignment horizontal="left" vertical="center"/>
    </xf>
    <xf numFmtId="0" fontId="28" fillId="0" borderId="24" xfId="43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0" fontId="28" fillId="0" borderId="32" xfId="43" applyFont="1" applyFill="1" applyBorder="1" applyAlignment="1">
      <alignment horizontal="center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3" fontId="30" fillId="0" borderId="25" xfId="43" applyNumberFormat="1" applyFont="1" applyFill="1" applyBorder="1" applyAlignment="1">
      <alignment horizontal="center" vertical="center" wrapText="1"/>
    </xf>
    <xf numFmtId="3" fontId="28" fillId="0" borderId="26" xfId="43" applyNumberFormat="1" applyFont="1" applyFill="1" applyBorder="1" applyAlignment="1">
      <alignment horizontal="center" vertical="center"/>
    </xf>
    <xf numFmtId="3" fontId="28" fillId="0" borderId="22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5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24" xfId="43" applyNumberFormat="1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3" fontId="1" fillId="0" borderId="32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0" xfId="43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4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24" xfId="0" applyFont="1" applyFill="1" applyBorder="1"/>
    <xf numFmtId="0" fontId="28" fillId="0" borderId="22" xfId="0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39" xfId="43" applyFont="1" applyFill="1" applyBorder="1" applyAlignment="1">
      <alignment horizontal="center" vertical="center" wrapText="1"/>
    </xf>
    <xf numFmtId="0" fontId="24" fillId="0" borderId="34" xfId="43" applyFont="1" applyFill="1" applyBorder="1" applyAlignment="1">
      <alignment horizontal="center" vertical="center" wrapText="1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/>
    </xf>
    <xf numFmtId="0" fontId="1" fillId="0" borderId="33" xfId="43" applyFont="1" applyFill="1" applyBorder="1" applyAlignment="1">
      <alignment horizontal="center" vertical="center"/>
    </xf>
    <xf numFmtId="9" fontId="1" fillId="0" borderId="32" xfId="60" applyNumberFormat="1" applyFont="1" applyFill="1" applyBorder="1" applyAlignment="1">
      <alignment horizontal="center" vertical="center"/>
    </xf>
    <xf numFmtId="3" fontId="1" fillId="0" borderId="35" xfId="69" applyNumberFormat="1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2" xfId="43" applyNumberFormat="1" applyFont="1" applyFill="1" applyBorder="1" applyAlignment="1">
      <alignment horizontal="center" vertical="center" wrapText="1"/>
    </xf>
    <xf numFmtId="3" fontId="1" fillId="0" borderId="35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/>
    </xf>
    <xf numFmtId="0" fontId="2" fillId="0" borderId="41" xfId="43" applyFont="1" applyFill="1" applyBorder="1" applyAlignment="1">
      <alignment horizontal="center" vertical="center" wrapText="1"/>
    </xf>
    <xf numFmtId="0" fontId="24" fillId="0" borderId="25" xfId="43" applyFont="1" applyFill="1" applyBorder="1" applyAlignment="1">
      <alignment horizontal="center" vertical="center" wrapText="1"/>
    </xf>
    <xf numFmtId="0" fontId="30" fillId="0" borderId="34" xfId="43" applyFont="1" applyFill="1" applyBorder="1" applyAlignment="1">
      <alignment horizontal="center" vertical="center" wrapText="1"/>
    </xf>
    <xf numFmtId="9" fontId="1" fillId="0" borderId="32" xfId="60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3" fontId="1" fillId="0" borderId="32" xfId="43" applyNumberFormat="1" applyFont="1" applyFill="1" applyBorder="1" applyAlignment="1">
      <alignment horizontal="center"/>
    </xf>
    <xf numFmtId="3" fontId="1" fillId="0" borderId="35" xfId="43" applyNumberFormat="1" applyFont="1" applyFill="1" applyBorder="1" applyAlignment="1">
      <alignment horizontal="center"/>
    </xf>
    <xf numFmtId="3" fontId="1" fillId="0" borderId="0" xfId="43" applyNumberFormat="1" applyFont="1" applyFill="1" applyAlignment="1">
      <alignment vertical="center"/>
    </xf>
    <xf numFmtId="168" fontId="1" fillId="0" borderId="32" xfId="43" applyNumberFormat="1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/>
    </xf>
    <xf numFmtId="0" fontId="2" fillId="0" borderId="22" xfId="43" applyFont="1" applyFill="1" applyBorder="1" applyAlignment="1">
      <alignment horizontal="center" vertical="center" wrapText="1"/>
    </xf>
    <xf numFmtId="167" fontId="1" fillId="0" borderId="16" xfId="0" applyNumberFormat="1" applyFont="1" applyFill="1" applyBorder="1" applyAlignment="1">
      <alignment horizontal="center" vertical="center"/>
    </xf>
    <xf numFmtId="167" fontId="1" fillId="0" borderId="35" xfId="0" applyNumberFormat="1" applyFont="1" applyFill="1" applyBorder="1" applyAlignment="1">
      <alignment horizontal="center" vertical="center"/>
    </xf>
    <xf numFmtId="167" fontId="1" fillId="0" borderId="25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9" fontId="1" fillId="0" borderId="22" xfId="60" applyFont="1" applyFill="1" applyBorder="1" applyAlignment="1">
      <alignment horizontal="center" vertical="center"/>
    </xf>
    <xf numFmtId="9" fontId="1" fillId="0" borderId="22" xfId="60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0" fontId="1" fillId="0" borderId="33" xfId="0" applyFont="1" applyFill="1" applyBorder="1"/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4" xfId="43" applyNumberFormat="1" applyFont="1" applyFill="1" applyBorder="1" applyAlignment="1">
      <alignment horizontal="center" vertical="center" wrapText="1"/>
    </xf>
    <xf numFmtId="3" fontId="28" fillId="0" borderId="22" xfId="43" applyNumberFormat="1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2" xfId="43" applyNumberFormat="1" applyFont="1" applyFill="1" applyBorder="1" applyAlignment="1">
      <alignment horizontal="center" vertical="center"/>
    </xf>
    <xf numFmtId="49" fontId="1" fillId="0" borderId="40" xfId="43" applyNumberFormat="1" applyFont="1" applyFill="1" applyBorder="1" applyAlignment="1">
      <alignment horizontal="center" vertical="center"/>
    </xf>
    <xf numFmtId="49" fontId="1" fillId="0" borderId="45" xfId="43" applyNumberFormat="1" applyFont="1" applyFill="1" applyBorder="1" applyAlignment="1">
      <alignment horizontal="center" vertical="center"/>
    </xf>
    <xf numFmtId="0" fontId="2" fillId="0" borderId="33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3" fontId="1" fillId="0" borderId="27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6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8" xfId="43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4" xfId="43" applyNumberFormat="1" applyFont="1" applyFill="1" applyBorder="1" applyAlignment="1">
      <alignment horizontal="center" vertical="center" wrapText="1"/>
    </xf>
    <xf numFmtId="3" fontId="28" fillId="0" borderId="22" xfId="43" applyNumberFormat="1" applyFont="1" applyFill="1" applyBorder="1" applyAlignment="1">
      <alignment horizontal="center" vertical="center" wrapText="1"/>
    </xf>
    <xf numFmtId="0" fontId="1" fillId="0" borderId="42" xfId="43" applyFont="1" applyFill="1" applyBorder="1" applyAlignment="1">
      <alignment horizontal="center" vertical="center" wrapText="1"/>
    </xf>
    <xf numFmtId="0" fontId="1" fillId="0" borderId="40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7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29" fillId="0" borderId="32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7" xfId="43" applyNumberFormat="1" applyFont="1" applyFill="1" applyBorder="1" applyAlignment="1">
      <alignment horizontal="center" vertical="center" wrapText="1"/>
    </xf>
    <xf numFmtId="49" fontId="2" fillId="0" borderId="29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69;&#1080;&#1058;\&#1041;&#1055;\&#1054;&#1041;&#1065;&#1040;&#1071;\&#1041;&#1080;&#1079;&#1085;&#1077;&#1089;-&#1087;&#1083;&#1072;&#1085;\2022\&#1048;&#1089;&#1090;&#1086;&#1095;&#1085;&#1080;&#1082;&#1080;%20&#1048;&#1055;&#1056;\&#1041;&#1055;%20&#1071;&#1085;&#1090;&#1072;&#1088;&#1100;&#1101;&#1085;&#1077;&#1088;&#1075;&#1086;_2022-2026_&#1085;&#1086;&#1074;&#1099;&#1077;%20&#1090;&#1072;&#1088;&#1080;&#1092;&#1099;_251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69;&#1080;&#1058;\&#1041;&#1055;\&#1054;&#1041;&#1065;&#1040;&#1071;\&#1041;&#1080;&#1079;&#1085;&#1077;&#1089;-&#1087;&#1083;&#1072;&#1085;\2023\&#1048;&#1055;&#1056;\&#1041;&#1055;%20&#1056;&#1086;&#1089;&#1089;&#1077;&#1090;&#1080;%20&#1071;&#1085;&#1090;&#1072;&#1088;&#1100;%202023-2027_&#1073;&#1077;&#1079;%20&#1074;&#1099;&#1085;&#1086;&#1089;&#1086;&#1074;%20&#1080;%20&#1073;&#1077;&#1079;%20&#1058;&#1055;%20&#1082;&#1088;&#1086;&#1084;&#1077;%202023+&#1047;&#1069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69;&#1080;&#1058;\&#1041;&#1055;\&#1054;&#1041;&#1065;&#1040;&#1071;\&#1041;&#1080;&#1079;&#1085;&#1077;&#1089;-&#1087;&#1083;&#1072;&#1085;\2023\&#1048;&#1055;&#1056;\&#1060;&#1069;&#1052;%20_%20&#1082;&#1086;&#1088;&#1088;%20&#1048;&#1055;&#1056;%20&#1056;&#1086;&#1089;&#1089;&#1077;&#1090;&#1080;%20&#1071;&#1085;&#1090;&#1072;&#1088;&#1100;%202023%20&#1080;%202024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Р"/>
      <sheetName val="СБП_БДДС"/>
      <sheetName val="СБП_БДДС_ВГО"/>
      <sheetName val="СБП_ПрогнозныйБаланс"/>
      <sheetName val="СБП_ПрогнозныйБаланс_ВГО"/>
      <sheetName val="СБП_ДопИнфо"/>
      <sheetName val="СБП_Затраты_на_персонал"/>
      <sheetName val="СБП_ДохРасх_ВГО"/>
      <sheetName val="СБП_СметаЗатрат"/>
      <sheetName val="СБП_ИПР"/>
      <sheetName val="СБП_ОФР"/>
      <sheetName val="СБП_ОцП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_ (2)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Снижение_ОР"/>
      <sheetName val="Снижение_ОР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8">
          <cell r="H38">
            <v>0.09</v>
          </cell>
        </row>
        <row r="50">
          <cell r="O50">
            <v>530.93499999999995</v>
          </cell>
        </row>
        <row r="53">
          <cell r="G53">
            <v>153672.13072000002</v>
          </cell>
          <cell r="O53">
            <v>156436.08970000001</v>
          </cell>
        </row>
      </sheetData>
      <sheetData sheetId="22">
        <row r="184">
          <cell r="G184">
            <v>3907.6198460000005</v>
          </cell>
          <cell r="O184">
            <v>3832.6659999999997</v>
          </cell>
        </row>
      </sheetData>
      <sheetData sheetId="23">
        <row r="26">
          <cell r="H26">
            <v>3880.3670000000002</v>
          </cell>
        </row>
        <row r="29">
          <cell r="G29">
            <v>421.02907999999991</v>
          </cell>
          <cell r="O29">
            <v>383.3377670732084</v>
          </cell>
        </row>
      </sheetData>
      <sheetData sheetId="24">
        <row r="10">
          <cell r="G10">
            <v>430824.28123000002</v>
          </cell>
          <cell r="O10">
            <v>456799.99999999994</v>
          </cell>
        </row>
        <row r="28">
          <cell r="G28">
            <v>108589.57633999999</v>
          </cell>
          <cell r="O28">
            <v>100526.446</v>
          </cell>
        </row>
      </sheetData>
      <sheetData sheetId="25">
        <row r="37">
          <cell r="G37">
            <v>2751294.4479240002</v>
          </cell>
          <cell r="O37">
            <v>2371669.07442</v>
          </cell>
        </row>
        <row r="38">
          <cell r="G38">
            <v>2751294.4479240002</v>
          </cell>
          <cell r="O38">
            <v>2371669.07442</v>
          </cell>
        </row>
        <row r="39">
          <cell r="G39">
            <v>701660.52280399995</v>
          </cell>
          <cell r="O39">
            <v>120000</v>
          </cell>
        </row>
        <row r="41">
          <cell r="G41">
            <v>651529.54324399994</v>
          </cell>
        </row>
        <row r="44">
          <cell r="G44">
            <v>50130.97956</v>
          </cell>
        </row>
        <row r="45">
          <cell r="G45">
            <v>1174890.9269300001</v>
          </cell>
          <cell r="O45">
            <v>1790802.9572399999</v>
          </cell>
        </row>
        <row r="46">
          <cell r="G46">
            <v>1163277.09131</v>
          </cell>
          <cell r="O46">
            <v>1780452.6825999999</v>
          </cell>
        </row>
        <row r="47">
          <cell r="G47">
            <v>11613.83562</v>
          </cell>
          <cell r="O47">
            <v>10350.27464</v>
          </cell>
        </row>
        <row r="50">
          <cell r="G50">
            <v>874742.99818999995</v>
          </cell>
          <cell r="O50">
            <v>460866.11718</v>
          </cell>
        </row>
        <row r="51">
          <cell r="G51">
            <v>497650.22103999997</v>
          </cell>
          <cell r="O51">
            <v>460866.11718</v>
          </cell>
        </row>
        <row r="53">
          <cell r="G53">
            <v>0</v>
          </cell>
          <cell r="O53">
            <v>0</v>
          </cell>
        </row>
        <row r="54">
          <cell r="G54">
            <v>0</v>
          </cell>
          <cell r="O54">
            <v>0</v>
          </cell>
        </row>
      </sheetData>
      <sheetData sheetId="26">
        <row r="16">
          <cell r="G16">
            <v>1935.7674999999997</v>
          </cell>
          <cell r="O16">
            <v>1954</v>
          </cell>
        </row>
      </sheetData>
      <sheetData sheetId="27"/>
      <sheetData sheetId="28">
        <row r="12">
          <cell r="G12">
            <v>8233837.1319634803</v>
          </cell>
          <cell r="O12">
            <v>8681036.1819209792</v>
          </cell>
        </row>
        <row r="13">
          <cell r="G13">
            <v>7041689.0262634801</v>
          </cell>
          <cell r="O13">
            <v>8130085.1967120795</v>
          </cell>
        </row>
        <row r="14">
          <cell r="G14">
            <v>982025.79099999997</v>
          </cell>
          <cell r="O14">
            <v>264279.21655200003</v>
          </cell>
        </row>
        <row r="31">
          <cell r="G31">
            <v>-321676.76192999998</v>
          </cell>
          <cell r="O31">
            <v>-354677.18596163875</v>
          </cell>
        </row>
        <row r="33">
          <cell r="G33">
            <v>12993.40482</v>
          </cell>
          <cell r="O33">
            <v>7271.1784500000003</v>
          </cell>
        </row>
        <row r="34">
          <cell r="G34">
            <v>-266038.37797999999</v>
          </cell>
          <cell r="O34">
            <v>-353287.06108000001</v>
          </cell>
        </row>
        <row r="35">
          <cell r="G35">
            <v>71355.817290000006</v>
          </cell>
          <cell r="O35">
            <v>167927.94714090938</v>
          </cell>
        </row>
        <row r="36">
          <cell r="G36">
            <v>185135.34919000001</v>
          </cell>
          <cell r="O36">
            <v>21092.387138400023</v>
          </cell>
        </row>
        <row r="38">
          <cell r="G38">
            <v>-267706.33476</v>
          </cell>
          <cell r="O38">
            <v>-199703.24618440002</v>
          </cell>
        </row>
        <row r="41">
          <cell r="G41">
            <v>196478.32661002723</v>
          </cell>
          <cell r="O41">
            <v>637506.31731638091</v>
          </cell>
        </row>
        <row r="42">
          <cell r="G42">
            <v>774362.14461345109</v>
          </cell>
          <cell r="O42">
            <v>107156.81095399617</v>
          </cell>
        </row>
        <row r="45">
          <cell r="G45">
            <v>-266628.91368800006</v>
          </cell>
          <cell r="O45">
            <v>-178553.9490837226</v>
          </cell>
        </row>
        <row r="68">
          <cell r="G68">
            <v>2572.5850600262347</v>
          </cell>
          <cell r="O68">
            <v>510005.05385310471</v>
          </cell>
        </row>
        <row r="69">
          <cell r="G69">
            <v>718214.84851745109</v>
          </cell>
          <cell r="O69">
            <v>85725.448763196939</v>
          </cell>
        </row>
        <row r="74">
          <cell r="G74">
            <v>42573.320100273908</v>
          </cell>
          <cell r="O74">
            <v>35710.789816744509</v>
          </cell>
        </row>
        <row r="76">
          <cell r="G76">
            <v>549433.68057044118</v>
          </cell>
          <cell r="O76">
            <v>678505.00651814567</v>
          </cell>
        </row>
      </sheetData>
      <sheetData sheetId="29">
        <row r="11">
          <cell r="G11">
            <v>6851481.674829999</v>
          </cell>
          <cell r="O11">
            <v>7431567.641967278</v>
          </cell>
        </row>
        <row r="13">
          <cell r="G13">
            <v>134027.54489999998</v>
          </cell>
          <cell r="O13">
            <v>153274.57356438</v>
          </cell>
        </row>
        <row r="16">
          <cell r="G16">
            <v>1416652.2645700001</v>
          </cell>
          <cell r="O16">
            <v>1401570.3045600001</v>
          </cell>
        </row>
        <row r="21">
          <cell r="G21">
            <v>46070.693920000005</v>
          </cell>
          <cell r="O21">
            <v>44335.51584</v>
          </cell>
        </row>
        <row r="23">
          <cell r="G23">
            <v>38096.44814</v>
          </cell>
          <cell r="O23">
            <v>43711.935943199991</v>
          </cell>
        </row>
        <row r="24">
          <cell r="G24">
            <v>75122.826950000002</v>
          </cell>
          <cell r="O24">
            <v>56050.378718700005</v>
          </cell>
        </row>
        <row r="32">
          <cell r="G32">
            <v>97306.667549999998</v>
          </cell>
          <cell r="O32">
            <v>112928.64684299999</v>
          </cell>
        </row>
        <row r="35">
          <cell r="G35">
            <v>987725.70038333326</v>
          </cell>
          <cell r="O35">
            <v>1244049.5429441731</v>
          </cell>
        </row>
        <row r="38">
          <cell r="G38">
            <v>3564.0733799999998</v>
          </cell>
          <cell r="O38">
            <v>5648.0979884674298</v>
          </cell>
        </row>
        <row r="41">
          <cell r="G41">
            <v>27294.956389999996</v>
          </cell>
          <cell r="O41">
            <v>35392.024045799997</v>
          </cell>
        </row>
        <row r="42">
          <cell r="G42">
            <v>1833203.47172</v>
          </cell>
          <cell r="O42">
            <v>1976237.2409684001</v>
          </cell>
        </row>
        <row r="45">
          <cell r="G45">
            <v>1363890.0378600003</v>
          </cell>
          <cell r="O45">
            <v>1442127.7109845558</v>
          </cell>
        </row>
        <row r="69">
          <cell r="G69">
            <v>149207.63678999999</v>
          </cell>
          <cell r="O69">
            <v>167174.22539538666</v>
          </cell>
        </row>
        <row r="73">
          <cell r="G73">
            <v>144877.22049000001</v>
          </cell>
          <cell r="O73">
            <v>162295.80613538667</v>
          </cell>
        </row>
        <row r="84">
          <cell r="G84">
            <v>209009.20220999999</v>
          </cell>
          <cell r="O84">
            <v>262294.1927816</v>
          </cell>
        </row>
        <row r="739">
          <cell r="G739">
            <v>6612546.7519500004</v>
          </cell>
          <cell r="O739">
            <v>7175710.0612580981</v>
          </cell>
        </row>
        <row r="1432">
          <cell r="G1432">
            <v>76685.527210000015</v>
          </cell>
          <cell r="O1432">
            <v>75610.321328003818</v>
          </cell>
        </row>
      </sheetData>
      <sheetData sheetId="30"/>
      <sheetData sheetId="31">
        <row r="12">
          <cell r="H12">
            <v>7209.7646181238069</v>
          </cell>
        </row>
        <row r="36">
          <cell r="G36">
            <v>17963.33639</v>
          </cell>
          <cell r="O36">
            <v>0</v>
          </cell>
        </row>
        <row r="39">
          <cell r="G39">
            <v>1627.9187000000002</v>
          </cell>
          <cell r="O39">
            <v>0</v>
          </cell>
        </row>
        <row r="66">
          <cell r="G66">
            <v>5885.9548599999998</v>
          </cell>
          <cell r="O66">
            <v>7898.1660000000002</v>
          </cell>
        </row>
        <row r="67">
          <cell r="G67">
            <v>18298.252339999999</v>
          </cell>
          <cell r="O67">
            <v>25579.222573800005</v>
          </cell>
        </row>
        <row r="95">
          <cell r="G95">
            <v>15796.99331</v>
          </cell>
          <cell r="O95">
            <v>420.76205640000001</v>
          </cell>
        </row>
        <row r="96">
          <cell r="G96">
            <v>11125.44816</v>
          </cell>
          <cell r="O96">
            <v>0</v>
          </cell>
        </row>
      </sheetData>
      <sheetData sheetId="32">
        <row r="253">
          <cell r="H253">
            <v>0</v>
          </cell>
        </row>
      </sheetData>
      <sheetData sheetId="33">
        <row r="15">
          <cell r="P15">
            <v>392585.5203019969</v>
          </cell>
        </row>
        <row r="18">
          <cell r="G18">
            <v>9540665.1476789992</v>
          </cell>
          <cell r="BD18">
            <v>10470785.525448823</v>
          </cell>
        </row>
        <row r="19">
          <cell r="G19">
            <v>8455709.9873289987</v>
          </cell>
          <cell r="BD19">
            <v>9756102.2355935443</v>
          </cell>
        </row>
        <row r="20">
          <cell r="G20">
            <v>739527.85159000009</v>
          </cell>
          <cell r="BD20">
            <v>327093.30345000001</v>
          </cell>
        </row>
        <row r="21">
          <cell r="G21">
            <v>0</v>
          </cell>
          <cell r="BD21">
            <v>0</v>
          </cell>
        </row>
        <row r="49">
          <cell r="G49">
            <v>6668011.5120299999</v>
          </cell>
          <cell r="BD49">
            <v>7542737.3207170498</v>
          </cell>
        </row>
        <row r="51">
          <cell r="G51">
            <v>201286.37237</v>
          </cell>
          <cell r="BD51">
            <v>183929.48827725599</v>
          </cell>
        </row>
        <row r="54">
          <cell r="G54">
            <v>1828998.9269599998</v>
          </cell>
          <cell r="BD54">
            <v>1681268.04412</v>
          </cell>
        </row>
        <row r="73">
          <cell r="G73">
            <v>1155198.99511</v>
          </cell>
          <cell r="BD73">
            <v>1470643.0126546877</v>
          </cell>
        </row>
        <row r="79">
          <cell r="G79">
            <v>29399.332830000003</v>
          </cell>
          <cell r="BD79">
            <v>42470.428854959995</v>
          </cell>
        </row>
        <row r="81">
          <cell r="G81">
            <v>1026244.4005140001</v>
          </cell>
          <cell r="BD81">
            <v>1169921.6665028445</v>
          </cell>
        </row>
        <row r="83">
          <cell r="G83">
            <v>319863.71783600003</v>
          </cell>
          <cell r="BD83">
            <v>350116.03621285333</v>
          </cell>
        </row>
        <row r="84">
          <cell r="G84">
            <v>4703.1986200000001</v>
          </cell>
          <cell r="BD84">
            <v>5885.2098960528992</v>
          </cell>
        </row>
        <row r="86">
          <cell r="G86">
            <v>534540.90892999992</v>
          </cell>
          <cell r="BD86">
            <v>904150.65543047176</v>
          </cell>
        </row>
        <row r="95">
          <cell r="G95">
            <v>0</v>
          </cell>
          <cell r="BD95">
            <v>133915.46181279194</v>
          </cell>
        </row>
        <row r="100">
          <cell r="G100">
            <v>275735.24060000002</v>
          </cell>
          <cell r="BD100">
            <v>309293.10789045558</v>
          </cell>
        </row>
        <row r="181">
          <cell r="G181">
            <v>0</v>
          </cell>
          <cell r="BD181">
            <v>39278.95890410959</v>
          </cell>
        </row>
        <row r="182">
          <cell r="G182">
            <v>185067.47559000002</v>
          </cell>
          <cell r="BD182">
            <v>254719.97260273973</v>
          </cell>
        </row>
        <row r="218">
          <cell r="G218">
            <v>75119.787889999992</v>
          </cell>
          <cell r="BD218">
            <v>179917.83426230939</v>
          </cell>
        </row>
        <row r="228">
          <cell r="G228">
            <v>2751294.4479240002</v>
          </cell>
          <cell r="BD228">
            <v>2371669.07442</v>
          </cell>
        </row>
        <row r="257">
          <cell r="G257">
            <v>945813.91495999997</v>
          </cell>
          <cell r="BD257">
            <v>1568137.2956327766</v>
          </cell>
        </row>
        <row r="258">
          <cell r="G258">
            <v>497650.22103999997</v>
          </cell>
          <cell r="BD258">
            <v>460866.11718</v>
          </cell>
        </row>
        <row r="259">
          <cell r="G259">
            <v>385187.83389000001</v>
          </cell>
          <cell r="BD259">
            <v>1000000</v>
          </cell>
        </row>
        <row r="268">
          <cell r="G268">
            <v>12975.86003</v>
          </cell>
          <cell r="BD268">
            <v>7271.1784527765603</v>
          </cell>
        </row>
        <row r="276">
          <cell r="G276">
            <v>1057122.47236</v>
          </cell>
          <cell r="BD276">
            <v>2280877.0257686628</v>
          </cell>
        </row>
        <row r="277">
          <cell r="G277">
            <v>134235</v>
          </cell>
          <cell r="BD277">
            <v>107395.32523866283</v>
          </cell>
        </row>
        <row r="278">
          <cell r="G278">
            <v>0</v>
          </cell>
          <cell r="BD278">
            <v>1146000</v>
          </cell>
        </row>
        <row r="279">
          <cell r="G279">
            <v>805187.83389000001</v>
          </cell>
          <cell r="BD279">
            <v>300000</v>
          </cell>
        </row>
        <row r="323">
          <cell r="V323">
            <v>225715.88808964635</v>
          </cell>
        </row>
      </sheetData>
      <sheetData sheetId="34">
        <row r="20">
          <cell r="H20">
            <v>26232776.022943601</v>
          </cell>
        </row>
        <row r="34">
          <cell r="G34">
            <v>1132911.1848200022</v>
          </cell>
          <cell r="O34">
            <v>707612.61194809061</v>
          </cell>
        </row>
        <row r="40">
          <cell r="G40">
            <v>5987</v>
          </cell>
          <cell r="O40">
            <v>-13</v>
          </cell>
        </row>
        <row r="55">
          <cell r="G55">
            <v>150484.77945</v>
          </cell>
          <cell r="O55">
            <v>153710.00658521429</v>
          </cell>
        </row>
        <row r="58">
          <cell r="G58">
            <v>233239.10561999999</v>
          </cell>
          <cell r="O58">
            <v>46867.900298000022</v>
          </cell>
        </row>
        <row r="94">
          <cell r="G94">
            <v>2750000</v>
          </cell>
          <cell r="N94">
            <v>2946000.0005899998</v>
          </cell>
          <cell r="O94">
            <v>2500000.0005899998</v>
          </cell>
        </row>
        <row r="97">
          <cell r="G97">
            <v>1612678.3377800002</v>
          </cell>
          <cell r="O97">
            <v>399402.86439000006</v>
          </cell>
        </row>
        <row r="109">
          <cell r="G109">
            <v>338210.32689000003</v>
          </cell>
          <cell r="O109">
            <v>50000</v>
          </cell>
        </row>
        <row r="116">
          <cell r="G116">
            <v>6871</v>
          </cell>
          <cell r="N116">
            <v>6147.9449924657747</v>
          </cell>
          <cell r="O116">
            <v>6147.9449856164792</v>
          </cell>
        </row>
        <row r="117">
          <cell r="G117">
            <v>1987513.630369999</v>
          </cell>
          <cell r="O117">
            <v>1583811.7247728712</v>
          </cell>
        </row>
        <row r="121">
          <cell r="G121">
            <v>0</v>
          </cell>
          <cell r="O121">
            <v>65533.989543999785</v>
          </cell>
        </row>
        <row r="124">
          <cell r="G124">
            <v>858536.92155780969</v>
          </cell>
          <cell r="O124">
            <v>298644.43478780903</v>
          </cell>
        </row>
        <row r="125">
          <cell r="G125">
            <v>56012.459719999999</v>
          </cell>
          <cell r="O125">
            <v>55080.723421298666</v>
          </cell>
        </row>
        <row r="129">
          <cell r="G129">
            <v>265002.8737</v>
          </cell>
          <cell r="O129">
            <v>250000</v>
          </cell>
        </row>
        <row r="132">
          <cell r="G132">
            <v>31904</v>
          </cell>
          <cell r="O132">
            <v>51333.748000000138</v>
          </cell>
        </row>
        <row r="133">
          <cell r="G133">
            <v>28678</v>
          </cell>
          <cell r="O133">
            <v>25429.719910361768</v>
          </cell>
        </row>
      </sheetData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 - расшир.формат"/>
      <sheetName val="Содержание - агрегир. формат"/>
      <sheetName val="Сценарные условия"/>
      <sheetName val="СБП_Списки"/>
      <sheetName val="СБП_Общее"/>
      <sheetName val="СБП_ДопИнфо"/>
      <sheetName val="СБП_Проверки"/>
      <sheetName val="СБП_Затраты_на_персонал"/>
      <sheetName val="СБП_ОцП"/>
      <sheetName val="СБП_ОФР"/>
      <sheetName val="СБП_ИПР"/>
      <sheetName val="СБП_СметаЗатрат"/>
      <sheetName val="СБП_ДохРасх_ВГО"/>
      <sheetName val="СБП_БДР"/>
      <sheetName val="СБП_БДДС"/>
      <sheetName val="СБП_БДДС_ВГО"/>
      <sheetName val="СБП_ПрогнозныйБаланс"/>
      <sheetName val="СБП_ПрогнозныйБаланс_ВГО"/>
      <sheetName val="Титул (2)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Расходы на ОТ и СХ"/>
      <sheetName val="8.ОФР"/>
      <sheetName val="8.ОФР (от прошлого)"/>
      <sheetName val="8.ОФР (от экономистов)"/>
      <sheetName val="9.1. Смета затрат"/>
      <sheetName val="9.1. Смета затрат (от прошлого)"/>
      <sheetName val="9.1. Смета затрат (от экономист"/>
      <sheetName val="9.1.1 Смета затрат_УУ"/>
      <sheetName val="9.2. Прочие ДиР"/>
      <sheetName val="9.2. Прочие ДиР (от прошлого)"/>
      <sheetName val="10. БДР"/>
      <sheetName val="10. БДР (2)"/>
      <sheetName val="11.БДДС (ДПН)"/>
      <sheetName val="12.Прогнозный баланс"/>
      <sheetName val="13.ППА"/>
      <sheetName val="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3">
          <cell r="H53">
            <v>155178</v>
          </cell>
          <cell r="I53">
            <v>156450.94865000001</v>
          </cell>
          <cell r="P53">
            <v>157731.72865</v>
          </cell>
          <cell r="Q53">
            <v>158914.10865000001</v>
          </cell>
          <cell r="R53">
            <v>160119.28865</v>
          </cell>
          <cell r="S53">
            <v>161293.26864999998</v>
          </cell>
        </row>
      </sheetData>
      <sheetData sheetId="22">
        <row r="189">
          <cell r="H189">
            <v>3909.2818570000004</v>
          </cell>
          <cell r="I189">
            <v>3927.817</v>
          </cell>
          <cell r="P189">
            <v>4013.0506289999998</v>
          </cell>
          <cell r="Q189">
            <v>4013.0506289999998</v>
          </cell>
          <cell r="R189">
            <v>4098.5286070000002</v>
          </cell>
          <cell r="S189">
            <v>4098.5286070000002</v>
          </cell>
        </row>
      </sheetData>
      <sheetData sheetId="23">
        <row r="30">
          <cell r="H30">
            <v>410.92140000000086</v>
          </cell>
          <cell r="I30">
            <v>411.87999999999965</v>
          </cell>
          <cell r="P30">
            <v>419.36099999999988</v>
          </cell>
          <cell r="Q30">
            <v>418.23000000000138</v>
          </cell>
          <cell r="R30">
            <v>426.32099999999991</v>
          </cell>
          <cell r="S30">
            <v>425.20599999999922</v>
          </cell>
        </row>
      </sheetData>
      <sheetData sheetId="24"/>
      <sheetData sheetId="25">
        <row r="38">
          <cell r="H38">
            <v>2488517.9222890027</v>
          </cell>
          <cell r="I38">
            <v>3953967.1270000003</v>
          </cell>
          <cell r="P38">
            <v>2357765.9616700001</v>
          </cell>
          <cell r="Q38">
            <v>2310090.8073788541</v>
          </cell>
          <cell r="R38">
            <v>1705707.2733220086</v>
          </cell>
          <cell r="S38">
            <v>1906670.39374</v>
          </cell>
          <cell r="T38">
            <v>1906670.39374</v>
          </cell>
        </row>
        <row r="39">
          <cell r="H39">
            <v>2488517.9222890027</v>
          </cell>
          <cell r="I39">
            <v>3517450.3592400001</v>
          </cell>
          <cell r="P39">
            <v>2357765.9616700001</v>
          </cell>
          <cell r="Q39">
            <v>2310090.8073788541</v>
          </cell>
          <cell r="R39">
            <v>1705707.2733220086</v>
          </cell>
          <cell r="S39">
            <v>1906670.39374</v>
          </cell>
          <cell r="T39">
            <v>1906670.39374</v>
          </cell>
        </row>
        <row r="40">
          <cell r="H40">
            <v>863945.02588387299</v>
          </cell>
          <cell r="I40">
            <v>737812.50548000005</v>
          </cell>
          <cell r="P40">
            <v>197324.96166999999</v>
          </cell>
          <cell r="Q40">
            <v>89476</v>
          </cell>
          <cell r="R40">
            <v>95332</v>
          </cell>
          <cell r="S40">
            <v>95332</v>
          </cell>
          <cell r="T40">
            <v>95332</v>
          </cell>
        </row>
        <row r="42">
          <cell r="H42">
            <v>626427.44596000004</v>
          </cell>
          <cell r="I42">
            <v>414361.23501</v>
          </cell>
          <cell r="P42">
            <v>67121.215339999995</v>
          </cell>
          <cell r="Q42">
            <v>89476</v>
          </cell>
        </row>
        <row r="44">
          <cell r="R44">
            <v>95332</v>
          </cell>
          <cell r="S44">
            <v>95332</v>
          </cell>
          <cell r="T44">
            <v>95332</v>
          </cell>
        </row>
        <row r="46">
          <cell r="H46">
            <v>1399119.8200351298</v>
          </cell>
          <cell r="I46">
            <v>2060730.6289599999</v>
          </cell>
          <cell r="P46">
            <v>2160441</v>
          </cell>
          <cell r="Q46">
            <v>2220614.8073788541</v>
          </cell>
          <cell r="R46">
            <v>1610375.2733220086</v>
          </cell>
          <cell r="S46">
            <v>1811338.39374</v>
          </cell>
          <cell r="T46">
            <v>1811338.39374</v>
          </cell>
        </row>
        <row r="47">
          <cell r="H47">
            <v>1386192.2842051298</v>
          </cell>
          <cell r="I47">
            <v>2045278.41924</v>
          </cell>
          <cell r="P47">
            <v>2158014.6438699998</v>
          </cell>
          <cell r="Q47">
            <v>2218074.3152288543</v>
          </cell>
          <cell r="R47">
            <v>1610375.2733220086</v>
          </cell>
          <cell r="S47">
            <v>1811338.39374</v>
          </cell>
          <cell r="T47">
            <v>1810013.8677399999</v>
          </cell>
        </row>
        <row r="48">
          <cell r="H48">
            <v>12927.535830000001</v>
          </cell>
          <cell r="I48">
            <v>15452.209720000001</v>
          </cell>
          <cell r="P48">
            <v>2426.3561300000001</v>
          </cell>
          <cell r="Q48">
            <v>2540.4921499999982</v>
          </cell>
          <cell r="R48">
            <v>0</v>
          </cell>
          <cell r="S48">
            <v>0</v>
          </cell>
          <cell r="T48">
            <v>1324.5260000000001</v>
          </cell>
        </row>
        <row r="51">
          <cell r="H51">
            <v>225453.07637000002</v>
          </cell>
          <cell r="I51">
            <v>718907.22479999997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H52">
            <v>196068.78904</v>
          </cell>
          <cell r="I52">
            <v>718907.22479999997</v>
          </cell>
        </row>
        <row r="54">
          <cell r="H54">
            <v>0</v>
          </cell>
          <cell r="I54">
            <v>436516.76776000002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</row>
        <row r="55">
          <cell r="H55">
            <v>0</v>
          </cell>
          <cell r="I55">
            <v>423527.19785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</row>
        <row r="59">
          <cell r="I59">
            <v>0</v>
          </cell>
        </row>
      </sheetData>
      <sheetData sheetId="26"/>
      <sheetData sheetId="27"/>
      <sheetData sheetId="28">
        <row r="13">
          <cell r="H13">
            <v>8331229.5716526005</v>
          </cell>
          <cell r="I13">
            <v>9805744.1964149997</v>
          </cell>
          <cell r="P13">
            <v>10186621.69585873</v>
          </cell>
          <cell r="Q13">
            <v>10736007.299464205</v>
          </cell>
          <cell r="R13">
            <v>11598275.333811279</v>
          </cell>
          <cell r="S13">
            <v>11984617.451706085</v>
          </cell>
        </row>
        <row r="14">
          <cell r="H14">
            <v>7798294.6727626007</v>
          </cell>
          <cell r="I14">
            <v>9238524.6611599997</v>
          </cell>
          <cell r="P14">
            <v>9658663.2007800005</v>
          </cell>
          <cell r="Q14">
            <v>10190405.35299</v>
          </cell>
          <cell r="R14">
            <v>10769117.11184</v>
          </cell>
          <cell r="S14">
            <v>11092189.947179999</v>
          </cell>
        </row>
        <row r="15">
          <cell r="H15">
            <v>400941.03739999997</v>
          </cell>
          <cell r="I15">
            <v>325451.81664999999</v>
          </cell>
          <cell r="P15">
            <v>109072.20261008681</v>
          </cell>
          <cell r="Q15">
            <v>97153.333333333343</v>
          </cell>
          <cell r="R15">
            <v>71853.333333333343</v>
          </cell>
          <cell r="S15">
            <v>82873.333333333343</v>
          </cell>
        </row>
        <row r="32">
          <cell r="H32">
            <v>-376519.03234000003</v>
          </cell>
          <cell r="I32">
            <v>-520954.62426999985</v>
          </cell>
          <cell r="P32">
            <v>-551880.32734000008</v>
          </cell>
          <cell r="Q32">
            <v>-573920.81048999995</v>
          </cell>
          <cell r="R32">
            <v>-596420.61896999995</v>
          </cell>
          <cell r="S32">
            <v>-619889.94865000003</v>
          </cell>
        </row>
        <row r="42">
          <cell r="H42">
            <v>570992.28952759993</v>
          </cell>
          <cell r="I42">
            <v>841845.03614802612</v>
          </cell>
          <cell r="P42">
            <v>160919.17335698602</v>
          </cell>
          <cell r="Q42">
            <v>997328.31018245174</v>
          </cell>
          <cell r="R42">
            <v>1339253.9684455171</v>
          </cell>
          <cell r="S42">
            <v>1458273.5324201658</v>
          </cell>
        </row>
        <row r="43">
          <cell r="H43">
            <v>116978.01477999997</v>
          </cell>
          <cell r="I43">
            <v>21568.552138330328</v>
          </cell>
          <cell r="P43">
            <v>-48657.715627144222</v>
          </cell>
          <cell r="Q43">
            <v>-31645.174606690111</v>
          </cell>
          <cell r="R43">
            <v>-44812.331873888594</v>
          </cell>
          <cell r="S43">
            <v>-25528.429887367805</v>
          </cell>
        </row>
        <row r="46">
          <cell r="H46">
            <v>-159814.71037000002</v>
          </cell>
          <cell r="I46">
            <v>-252190.05931819137</v>
          </cell>
          <cell r="P46">
            <v>-113389.21318330824</v>
          </cell>
          <cell r="Q46">
            <v>-329710.60698494647</v>
          </cell>
          <cell r="R46">
            <v>-392586.32815229148</v>
          </cell>
          <cell r="S46">
            <v>-428472.78994640138</v>
          </cell>
        </row>
        <row r="69">
          <cell r="H69">
            <v>411420.57915759995</v>
          </cell>
          <cell r="I69">
            <v>673476.02546442091</v>
          </cell>
          <cell r="P69">
            <v>128735.33868558882</v>
          </cell>
          <cell r="Q69">
            <v>797862.64814596134</v>
          </cell>
          <cell r="R69">
            <v>1071403.1747564138</v>
          </cell>
          <cell r="S69">
            <v>1166618.8259361326</v>
          </cell>
        </row>
        <row r="70">
          <cell r="H70">
            <v>116978.01477999997</v>
          </cell>
          <cell r="I70">
            <v>17254.841710664259</v>
          </cell>
          <cell r="P70">
            <v>-38926.17250171538</v>
          </cell>
          <cell r="Q70">
            <v>-25316.139685352089</v>
          </cell>
          <cell r="R70">
            <v>-35849.865499110878</v>
          </cell>
          <cell r="S70">
            <v>-20422.743909894245</v>
          </cell>
        </row>
        <row r="75">
          <cell r="H75">
            <v>42081.569644379975</v>
          </cell>
          <cell r="I75">
            <v>48788.156842138269</v>
          </cell>
          <cell r="P75">
            <v>13338.755556661614</v>
          </cell>
          <cell r="Q75">
            <v>54154.296098989449</v>
          </cell>
          <cell r="R75">
            <v>64284.549936458287</v>
          </cell>
          <cell r="S75">
            <v>69522.312743280243</v>
          </cell>
        </row>
        <row r="77">
          <cell r="H77">
            <v>492294</v>
          </cell>
          <cell r="P77">
            <v>133387.55556661612</v>
          </cell>
          <cell r="R77">
            <v>642845.49936458282</v>
          </cell>
          <cell r="S77">
            <v>695223.12743280246</v>
          </cell>
        </row>
        <row r="78">
          <cell r="I78">
            <v>487881.56842138269</v>
          </cell>
          <cell r="Q78">
            <v>541542.96098989446</v>
          </cell>
        </row>
        <row r="80">
          <cell r="I80">
            <v>323451.27046999999</v>
          </cell>
          <cell r="P80">
            <v>120048.80000995452</v>
          </cell>
        </row>
        <row r="82">
          <cell r="H82">
            <v>31035.36331934639</v>
          </cell>
        </row>
      </sheetData>
      <sheetData sheetId="29"/>
      <sheetData sheetId="30"/>
      <sheetData sheetId="31">
        <row r="12">
          <cell r="J12">
            <v>6839230.9802399995</v>
          </cell>
          <cell r="K12">
            <v>8267833.8568903739</v>
          </cell>
          <cell r="R12">
            <v>9447734.4493283276</v>
          </cell>
          <cell r="S12">
            <v>9064053.593991708</v>
          </cell>
          <cell r="T12">
            <v>9654456.6065325402</v>
          </cell>
          <cell r="U12">
            <v>9988974.7463126332</v>
          </cell>
        </row>
        <row r="13">
          <cell r="J13">
            <v>1752320.0428600002</v>
          </cell>
          <cell r="K13">
            <v>1968085.5172747946</v>
          </cell>
          <cell r="R13">
            <v>2102811.660445408</v>
          </cell>
          <cell r="S13">
            <v>2181211.2931028032</v>
          </cell>
          <cell r="T13">
            <v>2296048.8496984295</v>
          </cell>
          <cell r="U13">
            <v>2380508.3267174768</v>
          </cell>
        </row>
        <row r="18">
          <cell r="J18">
            <v>1452005.3426600001</v>
          </cell>
          <cell r="K18">
            <v>1599586.49786</v>
          </cell>
          <cell r="R18">
            <v>1716854.6283799999</v>
          </cell>
          <cell r="S18">
            <v>1781176.27593</v>
          </cell>
          <cell r="T18">
            <v>1886421.28724</v>
          </cell>
          <cell r="U18">
            <v>1956145.29103</v>
          </cell>
        </row>
        <row r="19">
          <cell r="J19">
            <v>21224.52752</v>
          </cell>
          <cell r="K19">
            <v>21690.062103</v>
          </cell>
          <cell r="R19">
            <v>22137.161131459998</v>
          </cell>
          <cell r="S19">
            <v>22579.904356489198</v>
          </cell>
          <cell r="T19">
            <v>23031.502440618984</v>
          </cell>
          <cell r="U19">
            <v>23492.132489631367</v>
          </cell>
        </row>
        <row r="20">
          <cell r="J20">
            <v>7463.2506800000001</v>
          </cell>
          <cell r="K20">
            <v>9036.7294165055609</v>
          </cell>
          <cell r="R20">
            <v>9221.4782316356723</v>
          </cell>
          <cell r="S20">
            <v>9405.9077898683881</v>
          </cell>
          <cell r="T20">
            <v>9594.025945665755</v>
          </cell>
          <cell r="U20">
            <v>9785.9064651790704</v>
          </cell>
        </row>
        <row r="33">
          <cell r="J33">
            <v>1373363.4803699998</v>
          </cell>
          <cell r="K33">
            <v>1540444.6063616669</v>
          </cell>
          <cell r="R33">
            <v>1593313.6373343999</v>
          </cell>
          <cell r="S33">
            <v>1678271.2987322877</v>
          </cell>
          <cell r="T33">
            <v>1744216.3597781337</v>
          </cell>
          <cell r="U33">
            <v>1793747.3040368964</v>
          </cell>
        </row>
        <row r="37">
          <cell r="J37">
            <v>1213211.9651799998</v>
          </cell>
          <cell r="K37">
            <v>1332420.5730000003</v>
          </cell>
          <cell r="R37">
            <v>1376172.9879999999</v>
          </cell>
          <cell r="S37">
            <v>1451791.0079999997</v>
          </cell>
          <cell r="T37">
            <v>1514762.3489999999</v>
          </cell>
          <cell r="U37">
            <v>1560206.0329999998</v>
          </cell>
        </row>
        <row r="45">
          <cell r="J45">
            <v>1708034.6797799999</v>
          </cell>
          <cell r="K45">
            <v>2142837.2580200001</v>
          </cell>
          <cell r="R45">
            <v>2248633.2441507</v>
          </cell>
          <cell r="S45">
            <v>2308826.832909992</v>
          </cell>
          <cell r="T45">
            <v>2355356.0485796556</v>
          </cell>
          <cell r="U45">
            <v>2410987.2826938829</v>
          </cell>
        </row>
        <row r="51">
          <cell r="J51">
            <v>1496674.35883</v>
          </cell>
          <cell r="K51">
            <v>1835883.8588200002</v>
          </cell>
          <cell r="R51">
            <v>1909039.2054799995</v>
          </cell>
          <cell r="S51">
            <v>1985120.7836</v>
          </cell>
          <cell r="T51">
            <v>2064245.6261999998</v>
          </cell>
          <cell r="U51">
            <v>2146535.4378399998</v>
          </cell>
        </row>
        <row r="75">
          <cell r="J75">
            <v>114706.16105</v>
          </cell>
          <cell r="K75">
            <v>156885.19469999999</v>
          </cell>
          <cell r="R75">
            <v>195654.04139996998</v>
          </cell>
          <cell r="S75">
            <v>203168.10136723137</v>
          </cell>
          <cell r="T75">
            <v>209532.82334588736</v>
          </cell>
          <cell r="U75">
            <v>216485.40336066636</v>
          </cell>
        </row>
        <row r="79">
          <cell r="J79">
            <v>110251.91314999999</v>
          </cell>
          <cell r="K79">
            <v>152186.32370000001</v>
          </cell>
          <cell r="R79">
            <v>190818.45093996997</v>
          </cell>
          <cell r="S79">
            <v>198191.15724723134</v>
          </cell>
          <cell r="T79">
            <v>204409.72254024731</v>
          </cell>
          <cell r="U79">
            <v>211211.16775719993</v>
          </cell>
        </row>
        <row r="90">
          <cell r="J90">
            <v>3739.8228600000002</v>
          </cell>
          <cell r="K90">
            <v>139413.06734760001</v>
          </cell>
          <cell r="R90">
            <v>733162.62270800001</v>
          </cell>
          <cell r="S90">
            <v>7100.0671687964013</v>
          </cell>
          <cell r="T90">
            <v>7351.7970208152719</v>
          </cell>
          <cell r="U90">
            <v>7614.9330158270623</v>
          </cell>
        </row>
        <row r="169">
          <cell r="J169">
            <v>476276.39388999983</v>
          </cell>
          <cell r="K169">
            <v>505458.70568999997</v>
          </cell>
          <cell r="R169">
            <v>537099.23100000003</v>
          </cell>
          <cell r="S169">
            <v>558036.04300000006</v>
          </cell>
          <cell r="T169">
            <v>564427.03700000001</v>
          </cell>
          <cell r="U169">
            <v>582022.06500000006</v>
          </cell>
        </row>
        <row r="760">
          <cell r="J760">
            <v>6653470.5563700004</v>
          </cell>
          <cell r="K760">
            <v>8018231.1828819737</v>
          </cell>
          <cell r="R760">
            <v>9051489.0416081622</v>
          </cell>
          <cell r="S760">
            <v>8644733.3703082968</v>
          </cell>
          <cell r="T760">
            <v>8960125.3968634903</v>
          </cell>
          <cell r="U760">
            <v>9250917.5957538914</v>
          </cell>
        </row>
        <row r="1473">
          <cell r="J1473">
            <v>73274.087520000001</v>
          </cell>
          <cell r="K1473">
            <v>73735.968640000006</v>
          </cell>
          <cell r="R1473">
            <v>76505.273395800003</v>
          </cell>
          <cell r="S1473">
            <v>79382.533042710013</v>
          </cell>
          <cell r="T1473">
            <v>82371.00565165485</v>
          </cell>
          <cell r="U1473">
            <v>85476.089551578378</v>
          </cell>
        </row>
      </sheetData>
      <sheetData sheetId="32"/>
      <sheetData sheetId="33"/>
      <sheetData sheetId="34"/>
      <sheetData sheetId="35">
        <row r="13">
          <cell r="I13">
            <v>18720.421840000003</v>
          </cell>
          <cell r="J13">
            <v>13099</v>
          </cell>
          <cell r="Q13">
            <v>13681</v>
          </cell>
          <cell r="R13">
            <v>14258</v>
          </cell>
          <cell r="S13">
            <v>14831</v>
          </cell>
          <cell r="T13">
            <v>15427</v>
          </cell>
        </row>
        <row r="21">
          <cell r="I21">
            <v>580994.11541999993</v>
          </cell>
          <cell r="J21">
            <v>362736.17439</v>
          </cell>
          <cell r="Q21">
            <v>230160.80035999999</v>
          </cell>
          <cell r="R21">
            <v>403282.41738</v>
          </cell>
          <cell r="S21">
            <v>289506.03513000003</v>
          </cell>
          <cell r="T21">
            <v>279141.41340000002</v>
          </cell>
        </row>
        <row r="22">
          <cell r="I22">
            <v>431565.66603999998</v>
          </cell>
          <cell r="J22">
            <v>351601.96395</v>
          </cell>
          <cell r="Q22">
            <v>208369.40774</v>
          </cell>
          <cell r="R22">
            <v>225824.01345</v>
          </cell>
          <cell r="S22">
            <v>274919.66395000002</v>
          </cell>
          <cell r="T22">
            <v>268007.20296000002</v>
          </cell>
        </row>
        <row r="38">
          <cell r="I38">
            <v>6389.5570500000003</v>
          </cell>
          <cell r="J38">
            <v>0</v>
          </cell>
          <cell r="Q38">
            <v>10657.18218</v>
          </cell>
          <cell r="R38">
            <v>37500</v>
          </cell>
          <cell r="S38">
            <v>3452.1607399999998</v>
          </cell>
          <cell r="T38">
            <v>0</v>
          </cell>
        </row>
        <row r="41">
          <cell r="I41">
            <v>1353.6227699999999</v>
          </cell>
          <cell r="J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</row>
        <row r="60">
          <cell r="I60">
            <v>632753.53472</v>
          </cell>
          <cell r="J60">
            <v>460993.10977166967</v>
          </cell>
          <cell r="Q60">
            <v>439924.19349306007</v>
          </cell>
          <cell r="R60">
            <v>519478.24749493127</v>
          </cell>
          <cell r="S60">
            <v>408114.28646753426</v>
          </cell>
          <cell r="T60">
            <v>313489.29071410949</v>
          </cell>
        </row>
        <row r="67">
          <cell r="I67">
            <v>457513.49069500004</v>
          </cell>
          <cell r="J67">
            <v>224799.20798200002</v>
          </cell>
          <cell r="Q67">
            <v>162640.52908080001</v>
          </cell>
          <cell r="R67">
            <v>157219.346392832</v>
          </cell>
          <cell r="S67">
            <v>161764.14905974525</v>
          </cell>
          <cell r="T67">
            <v>157802.78326733509</v>
          </cell>
        </row>
        <row r="68">
          <cell r="I68">
            <v>7439.2533199999998</v>
          </cell>
          <cell r="J68">
            <v>11200</v>
          </cell>
          <cell r="Q68">
            <v>11648</v>
          </cell>
          <cell r="R68">
            <v>12113.92</v>
          </cell>
          <cell r="S68">
            <v>12598.47</v>
          </cell>
          <cell r="T68">
            <v>13102.41</v>
          </cell>
        </row>
        <row r="69">
          <cell r="I69">
            <v>25372.267780000002</v>
          </cell>
          <cell r="J69">
            <v>29130.169199999997</v>
          </cell>
          <cell r="Q69">
            <v>30295.370000000003</v>
          </cell>
          <cell r="R69">
            <v>31507.18</v>
          </cell>
          <cell r="S69">
            <v>32767.48</v>
          </cell>
          <cell r="T69">
            <v>34078.18</v>
          </cell>
        </row>
        <row r="99">
          <cell r="I99">
            <v>12216.814010000002</v>
          </cell>
          <cell r="J99">
            <v>1020.0882700000001</v>
          </cell>
          <cell r="Q99">
            <v>1060.8918008000001</v>
          </cell>
          <cell r="R99">
            <v>1103.327472832</v>
          </cell>
          <cell r="S99">
            <v>1147.4605717452803</v>
          </cell>
          <cell r="T99">
            <v>1193.3589946150914</v>
          </cell>
        </row>
        <row r="100">
          <cell r="I100">
            <v>6959.3811499999993</v>
          </cell>
          <cell r="J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</row>
      </sheetData>
      <sheetData sheetId="36"/>
      <sheetData sheetId="37"/>
      <sheetData sheetId="38"/>
      <sheetData sheetId="39">
        <row r="19">
          <cell r="I19">
            <v>392586</v>
          </cell>
          <cell r="R19">
            <v>347451.39199099806</v>
          </cell>
        </row>
        <row r="22">
          <cell r="I22">
            <v>10711309.82267</v>
          </cell>
          <cell r="R22">
            <v>11845762.668187829</v>
          </cell>
          <cell r="BF22">
            <v>12220808.262822373</v>
          </cell>
          <cell r="BL22">
            <v>12978695.081446046</v>
          </cell>
          <cell r="BR22">
            <v>13996114.774235534</v>
          </cell>
          <cell r="BX22">
            <v>14408374.608717969</v>
          </cell>
        </row>
        <row r="23">
          <cell r="I23">
            <v>9518452.9336900003</v>
          </cell>
          <cell r="R23">
            <v>11080850.400303829</v>
          </cell>
          <cell r="BF23">
            <v>11590577.24808</v>
          </cell>
          <cell r="BL23">
            <v>12228486.423590001</v>
          </cell>
          <cell r="BR23">
            <v>12928095.090050001</v>
          </cell>
          <cell r="BX23">
            <v>13310627.936620001</v>
          </cell>
        </row>
        <row r="24">
          <cell r="I24">
            <v>816855.94002999994</v>
          </cell>
          <cell r="R24">
            <v>414581.00555799995</v>
          </cell>
          <cell r="BF24">
            <v>77357.463779999991</v>
          </cell>
          <cell r="BL24">
            <v>94360.322087000008</v>
          </cell>
          <cell r="BR24">
            <v>135592</v>
          </cell>
          <cell r="BX24">
            <v>106071.66666666663</v>
          </cell>
        </row>
        <row r="25">
          <cell r="I25">
            <v>0</v>
          </cell>
          <cell r="R25">
            <v>0</v>
          </cell>
        </row>
        <row r="53">
          <cell r="I53">
            <v>7986443.4083299991</v>
          </cell>
          <cell r="R53">
            <v>8540541.6297701076</v>
          </cell>
          <cell r="BF53">
            <v>10007042.194266437</v>
          </cell>
          <cell r="BL53">
            <v>9544996.8816504758</v>
          </cell>
          <cell r="BR53">
            <v>10272950.175508199</v>
          </cell>
          <cell r="BX53">
            <v>10572693.546488164</v>
          </cell>
        </row>
        <row r="55">
          <cell r="I55">
            <v>179454.37213</v>
          </cell>
          <cell r="R55">
            <v>199151.72632186671</v>
          </cell>
          <cell r="BF55">
            <v>212206.16897348865</v>
          </cell>
          <cell r="BL55">
            <v>219730.57409068986</v>
          </cell>
          <cell r="BR55">
            <v>222649.47221637482</v>
          </cell>
          <cell r="BX55">
            <v>231094.42048090251</v>
          </cell>
        </row>
        <row r="58">
          <cell r="I58">
            <v>1797717.8770699999</v>
          </cell>
          <cell r="R58">
            <v>1920121.1684000003</v>
          </cell>
          <cell r="BF58">
            <v>2059505.12372</v>
          </cell>
          <cell r="BL58">
            <v>2138375.5510399998</v>
          </cell>
          <cell r="BR58">
            <v>2262737.9844400003</v>
          </cell>
          <cell r="BX58">
            <v>2347083.37934</v>
          </cell>
        </row>
        <row r="78">
          <cell r="I78">
            <v>1411889.58886</v>
          </cell>
          <cell r="R78">
            <v>1574167.5696</v>
          </cell>
          <cell r="BF78">
            <v>1625296.5354000002</v>
          </cell>
          <cell r="BL78">
            <v>1714605.3792000003</v>
          </cell>
          <cell r="BR78">
            <v>1789004.2660000001</v>
          </cell>
          <cell r="BX78">
            <v>1842675.3082000001</v>
          </cell>
        </row>
        <row r="85">
          <cell r="I85">
            <v>31700.246489999998</v>
          </cell>
          <cell r="R85">
            <v>40559.635623999995</v>
          </cell>
          <cell r="BF85">
            <v>41732.684301440007</v>
          </cell>
          <cell r="BL85">
            <v>43927.371551027194</v>
          </cell>
          <cell r="BR85">
            <v>45038.627484036471</v>
          </cell>
          <cell r="BX85">
            <v>46331.666484461974</v>
          </cell>
        </row>
        <row r="87">
          <cell r="I87">
            <v>1170467.2141499999</v>
          </cell>
          <cell r="R87">
            <v>1442586.4000000001</v>
          </cell>
          <cell r="BF87">
            <v>1500289.8520479999</v>
          </cell>
          <cell r="BL87">
            <v>1560301.4501271199</v>
          </cell>
          <cell r="BR87">
            <v>1620043.05</v>
          </cell>
          <cell r="BX87">
            <v>1684844.77</v>
          </cell>
        </row>
        <row r="89">
          <cell r="I89">
            <v>244366.79611</v>
          </cell>
          <cell r="R89">
            <v>524710.92000000004</v>
          </cell>
          <cell r="BF89">
            <v>448979.35561439994</v>
          </cell>
          <cell r="BL89">
            <v>469870.56</v>
          </cell>
          <cell r="BR89">
            <v>488665.38</v>
          </cell>
          <cell r="BX89">
            <v>508212</v>
          </cell>
        </row>
        <row r="90">
          <cell r="I90">
            <v>5006.2473300000001</v>
          </cell>
          <cell r="R90">
            <v>5610.0899999999992</v>
          </cell>
          <cell r="BF90">
            <v>5834.5124800000003</v>
          </cell>
          <cell r="BL90">
            <v>6067.8945999999987</v>
          </cell>
          <cell r="BR90">
            <v>6310.6152000000002</v>
          </cell>
          <cell r="BX90">
            <v>6563.0398399999995</v>
          </cell>
        </row>
        <row r="92">
          <cell r="I92">
            <v>962487.61861999996</v>
          </cell>
          <cell r="R92">
            <v>863881.1891587103</v>
          </cell>
          <cell r="BF92">
            <v>798045.94023860444</v>
          </cell>
          <cell r="BL92">
            <v>1203235.778777773</v>
          </cell>
          <cell r="BR92">
            <v>1416648.2190993049</v>
          </cell>
          <cell r="BX92">
            <v>1516267.8732240375</v>
          </cell>
        </row>
        <row r="101">
          <cell r="I101">
            <v>152744.31299999999</v>
          </cell>
          <cell r="R101">
            <v>183760.22843263959</v>
          </cell>
          <cell r="BF101">
            <v>118855.06290103275</v>
          </cell>
          <cell r="BL101">
            <v>230927.6955605374</v>
          </cell>
          <cell r="BR101">
            <v>322381.42548045533</v>
          </cell>
          <cell r="BX101">
            <v>356751.72306587384</v>
          </cell>
        </row>
        <row r="106">
          <cell r="I106">
            <v>903454.36869000015</v>
          </cell>
          <cell r="R106">
            <v>304512.825778</v>
          </cell>
          <cell r="BF106">
            <v>1017854.0760387923</v>
          </cell>
          <cell r="BL106">
            <v>146195.17478111968</v>
          </cell>
          <cell r="BR106">
            <v>146810.78874558024</v>
          </cell>
          <cell r="BX106">
            <v>146794.42965939012</v>
          </cell>
        </row>
        <row r="186">
          <cell r="I186">
            <v>317187.84916000004</v>
          </cell>
          <cell r="R186">
            <v>333115.66031506844</v>
          </cell>
          <cell r="BF186">
            <v>736069.95442310162</v>
          </cell>
          <cell r="BL186">
            <v>458262.95417125092</v>
          </cell>
          <cell r="BR186">
            <v>347983.92465753423</v>
          </cell>
          <cell r="BX186">
            <v>253358.92890410961</v>
          </cell>
        </row>
        <row r="223">
          <cell r="I223">
            <v>441178.967</v>
          </cell>
          <cell r="R223">
            <v>376150.74430000002</v>
          </cell>
          <cell r="BF223">
            <v>219428.61817999999</v>
          </cell>
          <cell r="BL223">
            <v>365707.41738</v>
          </cell>
          <cell r="BR223">
            <v>285978.87439000001</v>
          </cell>
          <cell r="BX223">
            <v>279641.67816000001</v>
          </cell>
        </row>
        <row r="233">
          <cell r="I233">
            <v>2680385.3705690028</v>
          </cell>
          <cell r="R233">
            <v>3953967.1269999999</v>
          </cell>
          <cell r="BF233">
            <v>2357765.9616700001</v>
          </cell>
          <cell r="BL233">
            <v>2310090.8073788541</v>
          </cell>
          <cell r="BR233">
            <v>1705707.2733220086</v>
          </cell>
          <cell r="BX233">
            <v>1906670.39374</v>
          </cell>
        </row>
        <row r="234">
          <cell r="I234">
            <v>2488517.9222890027</v>
          </cell>
          <cell r="R234">
            <v>3953967.1269999999</v>
          </cell>
          <cell r="BF234">
            <v>2357765.9616700001</v>
          </cell>
          <cell r="BL234">
            <v>2310090.8073788541</v>
          </cell>
          <cell r="BR234">
            <v>1705707.2733220086</v>
          </cell>
          <cell r="BX234">
            <v>1906670.39374</v>
          </cell>
        </row>
        <row r="242">
          <cell r="I242">
            <v>191867.44828000001</v>
          </cell>
          <cell r="R242">
            <v>0</v>
          </cell>
        </row>
        <row r="262">
          <cell r="I262">
            <v>1125739.3812200001</v>
          </cell>
          <cell r="R262">
            <v>2311533.4226500001</v>
          </cell>
          <cell r="BF262">
            <v>1718680.57970667</v>
          </cell>
          <cell r="BL262">
            <v>3620258</v>
          </cell>
          <cell r="BR262">
            <v>1014831</v>
          </cell>
          <cell r="BX262">
            <v>1015427</v>
          </cell>
        </row>
        <row r="263">
          <cell r="I263">
            <v>198002.00899999999</v>
          </cell>
          <cell r="R263">
            <v>718907.22479999997</v>
          </cell>
          <cell r="BF263">
            <v>0</v>
          </cell>
          <cell r="BL263">
            <v>0</v>
          </cell>
          <cell r="BR263">
            <v>0</v>
          </cell>
          <cell r="BX263">
            <v>0</v>
          </cell>
        </row>
        <row r="264">
          <cell r="I264">
            <v>900000</v>
          </cell>
          <cell r="R264">
            <v>1549527.1978500001</v>
          </cell>
          <cell r="BF264">
            <v>1599999.57970667</v>
          </cell>
          <cell r="BL264">
            <v>3400000</v>
          </cell>
          <cell r="BR264">
            <v>1000000</v>
          </cell>
          <cell r="BX264">
            <v>1000000</v>
          </cell>
        </row>
        <row r="278">
          <cell r="I278">
            <v>18737.372220000001</v>
          </cell>
          <cell r="R278">
            <v>13099</v>
          </cell>
          <cell r="BF278">
            <v>13681</v>
          </cell>
          <cell r="BL278">
            <v>14258</v>
          </cell>
          <cell r="BR278">
            <v>14831</v>
          </cell>
          <cell r="BX278">
            <v>15427</v>
          </cell>
        </row>
        <row r="281">
          <cell r="I281">
            <v>1656534</v>
          </cell>
          <cell r="R281">
            <v>2269775.7338778479</v>
          </cell>
          <cell r="BF281">
            <v>1632881.2534213827</v>
          </cell>
          <cell r="BL281">
            <v>4853387.5555666164</v>
          </cell>
          <cell r="BR281">
            <v>2487542.9609898943</v>
          </cell>
          <cell r="BX281">
            <v>2622845.4993645828</v>
          </cell>
        </row>
        <row r="282">
          <cell r="I282">
            <v>549434</v>
          </cell>
          <cell r="R282">
            <v>492294.03334784805</v>
          </cell>
          <cell r="BF282">
            <v>487881.56842138269</v>
          </cell>
          <cell r="BL282">
            <v>133387.55556661612</v>
          </cell>
          <cell r="BR282">
            <v>541542.96098989446</v>
          </cell>
          <cell r="BX282">
            <v>642845.49936458282</v>
          </cell>
        </row>
        <row r="283">
          <cell r="I283">
            <v>550000</v>
          </cell>
          <cell r="R283">
            <v>800000</v>
          </cell>
          <cell r="BF283">
            <v>800000</v>
          </cell>
          <cell r="BL283">
            <v>4520000</v>
          </cell>
          <cell r="BR283">
            <v>1325527</v>
          </cell>
          <cell r="BX283">
            <v>1000000</v>
          </cell>
        </row>
        <row r="284">
          <cell r="I284">
            <v>350000</v>
          </cell>
          <cell r="R284">
            <v>250000</v>
          </cell>
          <cell r="BL284">
            <v>200000</v>
          </cell>
          <cell r="BR284">
            <v>620473</v>
          </cell>
          <cell r="BX284">
            <v>980000</v>
          </cell>
        </row>
      </sheetData>
      <sheetData sheetId="40">
        <row r="36">
          <cell r="H36">
            <v>820940</v>
          </cell>
          <cell r="I36">
            <v>790241.1894109241</v>
          </cell>
          <cell r="P36">
            <v>860827.7412490265</v>
          </cell>
          <cell r="Q36">
            <v>776231.41916002403</v>
          </cell>
          <cell r="R36">
            <v>720008.20623802312</v>
          </cell>
          <cell r="S36">
            <v>602386.27480735374</v>
          </cell>
        </row>
        <row r="42">
          <cell r="H42">
            <v>4080</v>
          </cell>
          <cell r="I42">
            <v>4080</v>
          </cell>
          <cell r="P42">
            <v>4080</v>
          </cell>
          <cell r="Q42">
            <v>4080</v>
          </cell>
          <cell r="R42">
            <v>4080</v>
          </cell>
          <cell r="S42">
            <v>4080</v>
          </cell>
        </row>
        <row r="57">
          <cell r="H57">
            <v>28058.571550000001</v>
          </cell>
          <cell r="I57">
            <v>33401.763893465512</v>
          </cell>
          <cell r="P57">
            <v>33220.356749463826</v>
          </cell>
          <cell r="Q57">
            <v>33220.356747461483</v>
          </cell>
          <cell r="R57">
            <v>28065.800905460492</v>
          </cell>
          <cell r="S57">
            <v>28065.800901457667</v>
          </cell>
        </row>
        <row r="60">
          <cell r="H60">
            <v>246157.27900000001</v>
          </cell>
          <cell r="I60">
            <v>174491.85210199992</v>
          </cell>
          <cell r="P60">
            <v>261211.031454104</v>
          </cell>
          <cell r="Q60">
            <v>387714.70936710387</v>
          </cell>
          <cell r="R60">
            <v>343745.70936710387</v>
          </cell>
          <cell r="S60">
            <v>234799.04270043736</v>
          </cell>
        </row>
        <row r="96">
          <cell r="H96">
            <v>2750000</v>
          </cell>
          <cell r="I96">
            <v>3249527.1984399999</v>
          </cell>
          <cell r="P96">
            <v>1103526.7781466702</v>
          </cell>
          <cell r="Q96">
            <v>2233999.7781466702</v>
          </cell>
          <cell r="R96">
            <v>1783526.7781466702</v>
          </cell>
          <cell r="S96">
            <v>803526.7781466702</v>
          </cell>
        </row>
        <row r="99">
          <cell r="H99">
            <v>2182894</v>
          </cell>
          <cell r="I99">
            <v>1844787.7340753681</v>
          </cell>
          <cell r="P99">
            <v>1428381.2495253268</v>
          </cell>
          <cell r="Q99">
            <v>1368250.8877153269</v>
          </cell>
          <cell r="R99">
            <v>1308120.5259053267</v>
          </cell>
          <cell r="S99">
            <v>1247990.1640953268</v>
          </cell>
        </row>
        <row r="111">
          <cell r="H111">
            <v>283581.90883999999</v>
          </cell>
          <cell r="I111">
            <v>283581.90883999999</v>
          </cell>
          <cell r="P111">
            <v>283581.90883999999</v>
          </cell>
          <cell r="Q111">
            <v>283581.90883999999</v>
          </cell>
          <cell r="R111">
            <v>283581.90883999999</v>
          </cell>
          <cell r="S111">
            <v>283581.90883999999</v>
          </cell>
        </row>
        <row r="119">
          <cell r="H119">
            <v>6148</v>
          </cell>
          <cell r="I119">
            <v>6871.2330129394395</v>
          </cell>
          <cell r="P119">
            <v>2952871.2330129393</v>
          </cell>
          <cell r="Q119">
            <v>503483.16452661977</v>
          </cell>
          <cell r="R119">
            <v>7956.164526619832</v>
          </cell>
          <cell r="S119">
            <v>7956.1645266196865</v>
          </cell>
        </row>
        <row r="120">
          <cell r="H120">
            <v>2970893</v>
          </cell>
          <cell r="I120">
            <v>2147527.3709571762</v>
          </cell>
          <cell r="P120">
            <v>2016252.497948746</v>
          </cell>
          <cell r="Q120">
            <v>2284795.2295399052</v>
          </cell>
          <cell r="R120">
            <v>2495643.7692099176</v>
          </cell>
          <cell r="S120">
            <v>2201668.1711094985</v>
          </cell>
        </row>
        <row r="124">
          <cell r="H124">
            <v>6020.6345700000002</v>
          </cell>
          <cell r="I124">
            <v>5403.2636299998285</v>
          </cell>
          <cell r="P124">
            <v>6123.6939659994096</v>
          </cell>
          <cell r="Q124">
            <v>5159.674041999504</v>
          </cell>
          <cell r="R124">
            <v>6127.2342899991181</v>
          </cell>
          <cell r="S124">
            <v>6418.2041859989986</v>
          </cell>
        </row>
        <row r="127">
          <cell r="H127">
            <v>511175.38337999303</v>
          </cell>
          <cell r="I127">
            <v>408992.63463980966</v>
          </cell>
          <cell r="P127">
            <v>352779.71460580942</v>
          </cell>
          <cell r="Q127">
            <v>370642.94000295503</v>
          </cell>
          <cell r="R127">
            <v>472465.11265294626</v>
          </cell>
          <cell r="S127">
            <v>195823.57744494616</v>
          </cell>
        </row>
        <row r="128">
          <cell r="H128">
            <v>77383.260169999994</v>
          </cell>
          <cell r="I128">
            <v>76829.639380240405</v>
          </cell>
          <cell r="P128">
            <v>76829.639380239882</v>
          </cell>
          <cell r="Q128">
            <v>76829.639380239183</v>
          </cell>
          <cell r="R128">
            <v>76829.63938023895</v>
          </cell>
          <cell r="S128">
            <v>76829.639380238485</v>
          </cell>
        </row>
        <row r="132">
          <cell r="H132">
            <v>651310.18113000004</v>
          </cell>
          <cell r="I132">
            <v>603549.09116000007</v>
          </cell>
          <cell r="P132">
            <v>636739.09116000007</v>
          </cell>
          <cell r="Q132">
            <v>741019.09116000007</v>
          </cell>
          <cell r="R132">
            <v>746418.09116000007</v>
          </cell>
          <cell r="S132">
            <v>644095.09116000007</v>
          </cell>
        </row>
        <row r="135">
          <cell r="H135">
            <v>34700</v>
          </cell>
          <cell r="I135">
            <v>27921.962539999979</v>
          </cell>
          <cell r="P135">
            <v>27921.962539999979</v>
          </cell>
          <cell r="Q135">
            <v>27921.962539999979</v>
          </cell>
          <cell r="R135">
            <v>27921.962539999979</v>
          </cell>
          <cell r="S135">
            <v>27921.962539999979</v>
          </cell>
        </row>
        <row r="136">
          <cell r="H136">
            <v>131436</v>
          </cell>
          <cell r="I136">
            <v>38436.074512000014</v>
          </cell>
          <cell r="P136">
            <v>38436.074512000028</v>
          </cell>
          <cell r="Q136">
            <v>35504.044350136021</v>
          </cell>
          <cell r="R136">
            <v>31653.596742136</v>
          </cell>
          <cell r="S136">
            <v>27649.125831135902</v>
          </cell>
        </row>
      </sheetData>
      <sheetData sheetId="41"/>
      <sheetData sheetId="4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РСК"/>
      <sheetName val="ИА"/>
      <sheetName val="Филиал..."/>
      <sheetName val="АО &quot;Россети Янтарь&quot;"/>
      <sheetName val="Под версию План"/>
      <sheetName val="Под версию Корр"/>
      <sheetName val="АО &quot;Россети Янтарь&quot;_анализ"/>
      <sheetName val="СЛАЙД"/>
    </sheetNames>
    <sheetDataSet>
      <sheetData sheetId="0"/>
      <sheetData sheetId="1"/>
      <sheetData sheetId="2"/>
      <sheetData sheetId="3"/>
      <sheetData sheetId="4">
        <row r="8">
          <cell r="AO8">
            <v>12460687.216440994</v>
          </cell>
        </row>
        <row r="9">
          <cell r="AO9">
            <v>11535877.545067199</v>
          </cell>
        </row>
        <row r="10">
          <cell r="AO10">
            <v>82873.333333333343</v>
          </cell>
        </row>
        <row r="13">
          <cell r="AO13">
            <v>10327830.721790278</v>
          </cell>
        </row>
        <row r="14">
          <cell r="AO14">
            <v>9560251.2852091864</v>
          </cell>
        </row>
        <row r="15">
          <cell r="AO15">
            <v>88895.133133641517</v>
          </cell>
        </row>
        <row r="19">
          <cell r="AO19">
            <v>2450359.9869303824</v>
          </cell>
        </row>
        <row r="23">
          <cell r="AO23">
            <v>2034391.1026711999</v>
          </cell>
        </row>
        <row r="25">
          <cell r="AO25">
            <v>1622614.2743199999</v>
          </cell>
        </row>
        <row r="29">
          <cell r="AO29">
            <v>441337.55711497593</v>
          </cell>
        </row>
        <row r="30">
          <cell r="AO30">
            <v>242882.92187837249</v>
          </cell>
        </row>
        <row r="31">
          <cell r="AO31">
            <v>2232396.8553535999</v>
          </cell>
        </row>
        <row r="33">
          <cell r="AO33">
            <v>216023.38716388325</v>
          </cell>
        </row>
        <row r="34">
          <cell r="AO34">
            <v>605302.94760000007</v>
          </cell>
        </row>
        <row r="35">
          <cell r="AO35">
            <v>644685.54659600009</v>
          </cell>
        </row>
        <row r="42">
          <cell r="AO42">
            <v>294568.41340000002</v>
          </cell>
        </row>
        <row r="43">
          <cell r="AO43">
            <v>15427</v>
          </cell>
        </row>
        <row r="44">
          <cell r="AO44">
            <v>0</v>
          </cell>
        </row>
        <row r="45">
          <cell r="AO45">
            <v>0</v>
          </cell>
        </row>
        <row r="48">
          <cell r="AO48">
            <v>327933.07398144458</v>
          </cell>
        </row>
        <row r="49">
          <cell r="AO49">
            <v>170130.29071410949</v>
          </cell>
        </row>
        <row r="51">
          <cell r="AO51">
            <v>0</v>
          </cell>
        </row>
        <row r="52">
          <cell r="AO52">
            <v>1193.3589946150914</v>
          </cell>
        </row>
        <row r="56">
          <cell r="AO56">
            <v>1592627.4408520702</v>
          </cell>
        </row>
        <row r="57">
          <cell r="AO57">
            <v>-28947.473469430945</v>
          </cell>
        </row>
        <row r="60">
          <cell r="AO60">
            <v>488898.36681385431</v>
          </cell>
        </row>
        <row r="62">
          <cell r="AO62">
            <v>1274101.9526816562</v>
          </cell>
        </row>
        <row r="63">
          <cell r="AO63">
            <v>-23157.978775544758</v>
          </cell>
        </row>
        <row r="67">
          <cell r="AO67">
            <v>805296.73362770863</v>
          </cell>
        </row>
        <row r="68">
          <cell r="AO68">
            <v>80529.673362770875</v>
          </cell>
        </row>
        <row r="75">
          <cell r="AI75">
            <v>237517.57992387301</v>
          </cell>
        </row>
        <row r="100">
          <cell r="AI100">
            <v>200000</v>
          </cell>
          <cell r="AJ100">
            <v>326000</v>
          </cell>
          <cell r="AK100">
            <v>800000</v>
          </cell>
          <cell r="AL100">
            <v>0</v>
          </cell>
          <cell r="AM100">
            <v>0</v>
          </cell>
          <cell r="AN100">
            <v>0</v>
          </cell>
        </row>
        <row r="101">
          <cell r="AI101">
            <v>700000</v>
          </cell>
          <cell r="AJ101">
            <v>800000</v>
          </cell>
          <cell r="AK101">
            <v>800000</v>
          </cell>
          <cell r="AL101">
            <v>3400000</v>
          </cell>
          <cell r="AM101">
            <v>1000000</v>
          </cell>
          <cell r="AN101">
            <v>1000000</v>
          </cell>
          <cell r="AO101">
            <v>1000000</v>
          </cell>
        </row>
        <row r="107">
          <cell r="AO107">
            <v>4098.5286070000002</v>
          </cell>
        </row>
        <row r="108">
          <cell r="AJ108">
            <v>527.19240000000002</v>
          </cell>
          <cell r="AK108">
            <v>527.19240000000002</v>
          </cell>
          <cell r="AL108">
            <v>527.19240000000002</v>
          </cell>
          <cell r="AM108">
            <v>527.19240000000002</v>
          </cell>
          <cell r="AN108">
            <v>527.19240000000002</v>
          </cell>
          <cell r="AO108">
            <v>527.19240000000002</v>
          </cell>
        </row>
        <row r="111">
          <cell r="AO111">
            <v>425.20599999999922</v>
          </cell>
        </row>
        <row r="115">
          <cell r="AI115">
            <v>1855.4749999999999</v>
          </cell>
          <cell r="AJ115">
            <v>1948</v>
          </cell>
          <cell r="AK115">
            <v>1941</v>
          </cell>
          <cell r="AL115">
            <v>1934</v>
          </cell>
          <cell r="AM115">
            <v>1929.12</v>
          </cell>
          <cell r="AN115">
            <v>1929.12</v>
          </cell>
          <cell r="AO115">
            <v>1929.12</v>
          </cell>
        </row>
        <row r="116">
          <cell r="AO116">
            <v>162.46724864999996</v>
          </cell>
        </row>
        <row r="137">
          <cell r="AO137">
            <v>803526.7781466702</v>
          </cell>
        </row>
        <row r="142">
          <cell r="AO142">
            <v>7956.1645266196865</v>
          </cell>
        </row>
        <row r="150">
          <cell r="AO150">
            <v>14980466.726400021</v>
          </cell>
        </row>
        <row r="151">
          <cell r="AO151">
            <v>13843053.054084802</v>
          </cell>
        </row>
        <row r="152">
          <cell r="AO152">
            <v>106071.66666666663</v>
          </cell>
        </row>
        <row r="154">
          <cell r="AO154">
            <v>279641.67816000001</v>
          </cell>
        </row>
        <row r="155">
          <cell r="AO155">
            <v>1015427</v>
          </cell>
        </row>
        <row r="156">
          <cell r="AO156">
            <v>1000000</v>
          </cell>
        </row>
        <row r="160">
          <cell r="AO160">
            <v>0</v>
          </cell>
        </row>
        <row r="161">
          <cell r="AO161">
            <v>15427</v>
          </cell>
        </row>
        <row r="164">
          <cell r="AO164">
            <v>11054182.546488164</v>
          </cell>
        </row>
        <row r="166">
          <cell r="AO166">
            <v>2440966.7145135999</v>
          </cell>
        </row>
        <row r="169">
          <cell r="AO169">
            <v>1916382.3205280001</v>
          </cell>
        </row>
        <row r="170">
          <cell r="AO170">
            <v>1752238.5608000001</v>
          </cell>
        </row>
        <row r="171">
          <cell r="AO171">
            <v>535366.04143360001</v>
          </cell>
        </row>
        <row r="172">
          <cell r="AO172">
            <v>109999.92890410961</v>
          </cell>
        </row>
        <row r="173">
          <cell r="AO173">
            <v>394513.72306587384</v>
          </cell>
        </row>
        <row r="175">
          <cell r="AO175">
            <v>1906670.39374</v>
          </cell>
        </row>
        <row r="176">
          <cell r="AO176">
            <v>1695223.1274328025</v>
          </cell>
        </row>
        <row r="177">
          <cell r="AO177">
            <v>1000000</v>
          </cell>
        </row>
        <row r="180">
          <cell r="AO180">
            <v>695223.12743280246</v>
          </cell>
        </row>
        <row r="195">
          <cell r="AO195">
            <v>3449658.3352048253</v>
          </cell>
        </row>
        <row r="199">
          <cell r="AO199">
            <v>76829.639380238485</v>
          </cell>
        </row>
        <row r="201">
          <cell r="AO201">
            <v>6418.2041859989986</v>
          </cell>
        </row>
        <row r="207">
          <cell r="AO207">
            <v>602386.27480735374</v>
          </cell>
        </row>
        <row r="209">
          <cell r="AO209">
            <v>28065.800901457667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2"/>
  <sheetViews>
    <sheetView tabSelected="1" topLeftCell="A5" zoomScale="75" zoomScaleNormal="75" zoomScaleSheetLayoutView="80" workbookViewId="0">
      <pane xSplit="3" ySplit="18" topLeftCell="D23" activePane="bottomRight" state="frozen"/>
      <selection activeCell="A5" sqref="A5"/>
      <selection pane="topRight" activeCell="D5" sqref="D5"/>
      <selection pane="bottomLeft" activeCell="A23" sqref="A23"/>
      <selection pane="bottomRight" activeCell="D23" sqref="D23"/>
    </sheetView>
  </sheetViews>
  <sheetFormatPr defaultColWidth="10.28515625" defaultRowHeight="15.75" x14ac:dyDescent="0.25"/>
  <cols>
    <col min="1" max="1" width="10.140625" style="51" customWidth="1"/>
    <col min="2" max="2" width="85.28515625" style="10" customWidth="1"/>
    <col min="3" max="3" width="12.28515625" style="63" customWidth="1"/>
    <col min="4" max="17" width="18.85546875" style="11" customWidth="1"/>
    <col min="18" max="19" width="23.140625" style="11" customWidth="1"/>
    <col min="20" max="20" width="10.28515625" style="11"/>
    <col min="21" max="22" width="10.28515625" style="11" customWidth="1"/>
    <col min="23" max="16384" width="10.28515625" style="11"/>
  </cols>
  <sheetData>
    <row r="1" spans="1:19" x14ac:dyDescent="0.25">
      <c r="R1" s="91" t="s">
        <v>88</v>
      </c>
      <c r="S1" s="91"/>
    </row>
    <row r="2" spans="1:19" x14ac:dyDescent="0.25">
      <c r="R2" s="91" t="s">
        <v>87</v>
      </c>
      <c r="S2" s="91"/>
    </row>
    <row r="3" spans="1:19" ht="11.25" customHeight="1" x14ac:dyDescent="0.25">
      <c r="R3" s="91" t="s">
        <v>686</v>
      </c>
      <c r="S3" s="91"/>
    </row>
    <row r="4" spans="1:19" ht="12" customHeight="1" x14ac:dyDescent="0.25">
      <c r="R4" s="91"/>
      <c r="S4" s="91"/>
    </row>
    <row r="5" spans="1:19" ht="7.5" customHeight="1" x14ac:dyDescent="0.25">
      <c r="R5" s="91"/>
      <c r="S5" s="91"/>
    </row>
    <row r="6" spans="1:19" x14ac:dyDescent="0.25">
      <c r="A6" s="167" t="s">
        <v>687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</row>
    <row r="7" spans="1:19" ht="10.5" customHeight="1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</row>
    <row r="8" spans="1:19" ht="11.25" customHeight="1" x14ac:dyDescent="0.25"/>
    <row r="9" spans="1:19" ht="21" customHeight="1" x14ac:dyDescent="0.25">
      <c r="A9" s="173" t="s">
        <v>694</v>
      </c>
      <c r="B9" s="173"/>
    </row>
    <row r="10" spans="1:19" ht="6" customHeight="1" x14ac:dyDescent="0.25">
      <c r="B10" s="92"/>
    </row>
    <row r="11" spans="1:19" x14ac:dyDescent="0.25">
      <c r="B11" s="93" t="s">
        <v>678</v>
      </c>
    </row>
    <row r="12" spans="1:19" ht="15.75" customHeight="1" x14ac:dyDescent="0.25">
      <c r="A12" s="177" t="s">
        <v>695</v>
      </c>
      <c r="B12" s="177"/>
    </row>
    <row r="13" spans="1:19" x14ac:dyDescent="0.25">
      <c r="B13" s="93"/>
      <c r="F13" s="96"/>
    </row>
    <row r="14" spans="1:19" ht="40.5" customHeight="1" x14ac:dyDescent="0.25">
      <c r="A14" s="170" t="s">
        <v>696</v>
      </c>
      <c r="B14" s="170"/>
    </row>
    <row r="15" spans="1:19" x14ac:dyDescent="0.25">
      <c r="A15" s="176" t="s">
        <v>688</v>
      </c>
      <c r="B15" s="176"/>
    </row>
    <row r="16" spans="1:19" ht="1.5" customHeight="1" x14ac:dyDescent="0.25">
      <c r="A16" s="11"/>
      <c r="B16" s="11"/>
      <c r="C16" s="94"/>
    </row>
    <row r="17" spans="1:19" ht="12" customHeight="1" x14ac:dyDescent="0.25">
      <c r="A17" s="11"/>
      <c r="B17" s="11"/>
      <c r="C17" s="94"/>
    </row>
    <row r="18" spans="1:19" ht="18.75" customHeight="1" thickBot="1" x14ac:dyDescent="0.3">
      <c r="A18" s="169" t="s">
        <v>489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</row>
    <row r="19" spans="1:19" ht="42.75" customHeight="1" x14ac:dyDescent="0.25">
      <c r="A19" s="178" t="s">
        <v>0</v>
      </c>
      <c r="B19" s="174" t="s">
        <v>1</v>
      </c>
      <c r="C19" s="171" t="s">
        <v>176</v>
      </c>
      <c r="D19" s="136" t="s">
        <v>689</v>
      </c>
      <c r="E19" s="136" t="s">
        <v>690</v>
      </c>
      <c r="F19" s="144" t="s">
        <v>691</v>
      </c>
      <c r="G19" s="145"/>
      <c r="H19" s="144" t="s">
        <v>699</v>
      </c>
      <c r="I19" s="145"/>
      <c r="J19" s="144" t="s">
        <v>700</v>
      </c>
      <c r="K19" s="145"/>
      <c r="L19" s="144" t="s">
        <v>701</v>
      </c>
      <c r="M19" s="145"/>
      <c r="N19" s="144" t="s">
        <v>702</v>
      </c>
      <c r="O19" s="145"/>
      <c r="P19" s="144" t="s">
        <v>703</v>
      </c>
      <c r="Q19" s="145"/>
      <c r="R19" s="152" t="s">
        <v>89</v>
      </c>
      <c r="S19" s="153"/>
    </row>
    <row r="20" spans="1:19" ht="91.5" customHeight="1" x14ac:dyDescent="0.25">
      <c r="A20" s="179"/>
      <c r="B20" s="175"/>
      <c r="C20" s="172"/>
      <c r="D20" s="97" t="s">
        <v>68</v>
      </c>
      <c r="E20" s="97" t="s">
        <v>68</v>
      </c>
      <c r="F20" s="97" t="s">
        <v>698</v>
      </c>
      <c r="G20" s="97" t="s">
        <v>693</v>
      </c>
      <c r="H20" s="97" t="s">
        <v>692</v>
      </c>
      <c r="I20" s="97" t="s">
        <v>693</v>
      </c>
      <c r="J20" s="97" t="s">
        <v>692</v>
      </c>
      <c r="K20" s="97" t="s">
        <v>693</v>
      </c>
      <c r="L20" s="97" t="s">
        <v>692</v>
      </c>
      <c r="M20" s="97" t="s">
        <v>693</v>
      </c>
      <c r="N20" s="97" t="s">
        <v>692</v>
      </c>
      <c r="O20" s="97" t="s">
        <v>693</v>
      </c>
      <c r="P20" s="97" t="s">
        <v>692</v>
      </c>
      <c r="Q20" s="97" t="s">
        <v>693</v>
      </c>
      <c r="R20" s="112" t="s">
        <v>692</v>
      </c>
      <c r="S20" s="123" t="s">
        <v>693</v>
      </c>
    </row>
    <row r="21" spans="1:19" s="79" customFormat="1" ht="16.5" thickBot="1" x14ac:dyDescent="0.3">
      <c r="A21" s="78">
        <v>1</v>
      </c>
      <c r="B21" s="45">
        <v>2</v>
      </c>
      <c r="C21" s="114">
        <v>3</v>
      </c>
      <c r="D21" s="45">
        <v>4</v>
      </c>
      <c r="E21" s="45">
        <v>5</v>
      </c>
      <c r="F21" s="45">
        <v>6</v>
      </c>
      <c r="G21" s="45">
        <v>7</v>
      </c>
      <c r="H21" s="45">
        <v>8</v>
      </c>
      <c r="I21" s="45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  <c r="Q21" s="98">
        <v>17</v>
      </c>
      <c r="R21" s="98">
        <v>18</v>
      </c>
      <c r="S21" s="113">
        <v>19</v>
      </c>
    </row>
    <row r="22" spans="1:19" s="79" customFormat="1" ht="16.5" thickBot="1" x14ac:dyDescent="0.3">
      <c r="A22" s="154" t="s">
        <v>101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6"/>
    </row>
    <row r="23" spans="1:19" s="79" customFormat="1" x14ac:dyDescent="0.25">
      <c r="A23" s="46" t="s">
        <v>8</v>
      </c>
      <c r="B23" s="15" t="s">
        <v>596</v>
      </c>
      <c r="C23" s="68" t="s">
        <v>321</v>
      </c>
      <c r="D23" s="20">
        <f>'[1]8.ОФР'!G$12/1000</f>
        <v>8233.8371319634807</v>
      </c>
      <c r="E23" s="20">
        <f>'[2]8.ОФР'!$H$13/1000</f>
        <v>8331.2295716526005</v>
      </c>
      <c r="F23" s="20">
        <f>'[1]8.ОФР'!O$12/1000</f>
        <v>8681.0361819209793</v>
      </c>
      <c r="G23" s="20">
        <f>'[2]8.ОФР'!$I$13/1000</f>
        <v>9805.7441964150003</v>
      </c>
      <c r="H23" s="99">
        <f>'[2]8.ОФР'!$P$13/1000</f>
        <v>10186.62169585873</v>
      </c>
      <c r="I23" s="99" t="s">
        <v>84</v>
      </c>
      <c r="J23" s="99">
        <f>'[2]8.ОФР'!$Q$13/1000</f>
        <v>10736.007299464205</v>
      </c>
      <c r="K23" s="99" t="s">
        <v>84</v>
      </c>
      <c r="L23" s="99">
        <f>'[2]8.ОФР'!$R$13/1000</f>
        <v>11598.27533381128</v>
      </c>
      <c r="M23" s="99" t="s">
        <v>84</v>
      </c>
      <c r="N23" s="99">
        <f>'[2]8.ОФР'!$S$13/1000</f>
        <v>11984.617451706084</v>
      </c>
      <c r="O23" s="99" t="s">
        <v>84</v>
      </c>
      <c r="P23" s="99">
        <f>'[3]АО "Россети Янтарь"'!$AO$8/1000</f>
        <v>12460.687216440994</v>
      </c>
      <c r="Q23" s="99" t="s">
        <v>84</v>
      </c>
      <c r="R23" s="99">
        <f>P23+N23+L23+J23+H23</f>
        <v>56966.208997281297</v>
      </c>
      <c r="S23" s="80" t="s">
        <v>84</v>
      </c>
    </row>
    <row r="24" spans="1:19" s="79" customFormat="1" x14ac:dyDescent="0.25">
      <c r="A24" s="47" t="s">
        <v>9</v>
      </c>
      <c r="B24" s="2" t="s">
        <v>597</v>
      </c>
      <c r="C24" s="55" t="s">
        <v>321</v>
      </c>
      <c r="D24" s="21" t="str">
        <f t="shared" ref="D24:G24" si="0">D27</f>
        <v>-</v>
      </c>
      <c r="E24" s="21" t="str">
        <f t="shared" si="0"/>
        <v>-</v>
      </c>
      <c r="F24" s="21" t="str">
        <f t="shared" ref="F24" si="1">F27</f>
        <v>-</v>
      </c>
      <c r="G24" s="21" t="str">
        <f t="shared" si="0"/>
        <v>-</v>
      </c>
      <c r="H24" s="21" t="s">
        <v>84</v>
      </c>
      <c r="I24" s="21" t="s">
        <v>84</v>
      </c>
      <c r="J24" s="21" t="s">
        <v>84</v>
      </c>
      <c r="K24" s="21" t="s">
        <v>84</v>
      </c>
      <c r="L24" s="21" t="s">
        <v>84</v>
      </c>
      <c r="M24" s="21" t="s">
        <v>84</v>
      </c>
      <c r="N24" s="21" t="s">
        <v>84</v>
      </c>
      <c r="O24" s="21" t="s">
        <v>84</v>
      </c>
      <c r="P24" s="21" t="s">
        <v>84</v>
      </c>
      <c r="Q24" s="21" t="s">
        <v>84</v>
      </c>
      <c r="R24" s="21" t="s">
        <v>84</v>
      </c>
      <c r="S24" s="81" t="s">
        <v>84</v>
      </c>
    </row>
    <row r="25" spans="1:19" s="79" customFormat="1" ht="31.5" x14ac:dyDescent="0.25">
      <c r="A25" s="47" t="s">
        <v>70</v>
      </c>
      <c r="B25" s="3" t="s">
        <v>474</v>
      </c>
      <c r="C25" s="55" t="s">
        <v>321</v>
      </c>
      <c r="D25" s="21" t="s">
        <v>84</v>
      </c>
      <c r="E25" s="21" t="s">
        <v>84</v>
      </c>
      <c r="F25" s="21" t="s">
        <v>84</v>
      </c>
      <c r="G25" s="21" t="s">
        <v>84</v>
      </c>
      <c r="H25" s="21" t="s">
        <v>84</v>
      </c>
      <c r="I25" s="21" t="s">
        <v>84</v>
      </c>
      <c r="J25" s="21" t="s">
        <v>84</v>
      </c>
      <c r="K25" s="21" t="s">
        <v>84</v>
      </c>
      <c r="L25" s="21" t="s">
        <v>84</v>
      </c>
      <c r="M25" s="21" t="s">
        <v>84</v>
      </c>
      <c r="N25" s="21" t="s">
        <v>84</v>
      </c>
      <c r="O25" s="21" t="s">
        <v>84</v>
      </c>
      <c r="P25" s="21" t="s">
        <v>84</v>
      </c>
      <c r="Q25" s="21" t="s">
        <v>84</v>
      </c>
      <c r="R25" s="21" t="s">
        <v>84</v>
      </c>
      <c r="S25" s="81" t="s">
        <v>84</v>
      </c>
    </row>
    <row r="26" spans="1:19" s="79" customFormat="1" ht="31.5" x14ac:dyDescent="0.25">
      <c r="A26" s="47" t="s">
        <v>71</v>
      </c>
      <c r="B26" s="3" t="s">
        <v>475</v>
      </c>
      <c r="C26" s="55" t="s">
        <v>321</v>
      </c>
      <c r="D26" s="21" t="s">
        <v>84</v>
      </c>
      <c r="E26" s="21" t="s">
        <v>84</v>
      </c>
      <c r="F26" s="21" t="s">
        <v>84</v>
      </c>
      <c r="G26" s="21" t="s">
        <v>84</v>
      </c>
      <c r="H26" s="100" t="s">
        <v>84</v>
      </c>
      <c r="I26" s="100" t="s">
        <v>84</v>
      </c>
      <c r="J26" s="100" t="s">
        <v>84</v>
      </c>
      <c r="K26" s="100" t="s">
        <v>84</v>
      </c>
      <c r="L26" s="100" t="s">
        <v>84</v>
      </c>
      <c r="M26" s="100" t="s">
        <v>84</v>
      </c>
      <c r="N26" s="100" t="s">
        <v>84</v>
      </c>
      <c r="O26" s="100" t="s">
        <v>84</v>
      </c>
      <c r="P26" s="100" t="s">
        <v>84</v>
      </c>
      <c r="Q26" s="100" t="s">
        <v>84</v>
      </c>
      <c r="R26" s="100" t="s">
        <v>84</v>
      </c>
      <c r="S26" s="81" t="s">
        <v>84</v>
      </c>
    </row>
    <row r="27" spans="1:19" s="79" customFormat="1" ht="31.5" x14ac:dyDescent="0.25">
      <c r="A27" s="47" t="s">
        <v>72</v>
      </c>
      <c r="B27" s="3" t="s">
        <v>460</v>
      </c>
      <c r="C27" s="55" t="s">
        <v>321</v>
      </c>
      <c r="D27" s="21" t="s">
        <v>84</v>
      </c>
      <c r="E27" s="21" t="s">
        <v>84</v>
      </c>
      <c r="F27" s="21" t="s">
        <v>84</v>
      </c>
      <c r="G27" s="21" t="s">
        <v>84</v>
      </c>
      <c r="H27" s="100" t="s">
        <v>84</v>
      </c>
      <c r="I27" s="100" t="s">
        <v>84</v>
      </c>
      <c r="J27" s="100" t="s">
        <v>84</v>
      </c>
      <c r="K27" s="100" t="s">
        <v>84</v>
      </c>
      <c r="L27" s="100" t="s">
        <v>84</v>
      </c>
      <c r="M27" s="100" t="s">
        <v>84</v>
      </c>
      <c r="N27" s="100" t="s">
        <v>84</v>
      </c>
      <c r="O27" s="100" t="s">
        <v>84</v>
      </c>
      <c r="P27" s="100" t="s">
        <v>84</v>
      </c>
      <c r="Q27" s="100" t="s">
        <v>84</v>
      </c>
      <c r="R27" s="100" t="s">
        <v>84</v>
      </c>
      <c r="S27" s="81" t="s">
        <v>84</v>
      </c>
    </row>
    <row r="28" spans="1:19" s="79" customFormat="1" x14ac:dyDescent="0.25">
      <c r="A28" s="47" t="s">
        <v>10</v>
      </c>
      <c r="B28" s="2" t="s">
        <v>635</v>
      </c>
      <c r="C28" s="55" t="s">
        <v>321</v>
      </c>
      <c r="D28" s="85" t="s">
        <v>84</v>
      </c>
      <c r="E28" s="85" t="s">
        <v>84</v>
      </c>
      <c r="F28" s="85" t="s">
        <v>84</v>
      </c>
      <c r="G28" s="85" t="s">
        <v>84</v>
      </c>
      <c r="H28" s="103" t="s">
        <v>84</v>
      </c>
      <c r="I28" s="103" t="s">
        <v>84</v>
      </c>
      <c r="J28" s="103" t="s">
        <v>84</v>
      </c>
      <c r="K28" s="103" t="s">
        <v>84</v>
      </c>
      <c r="L28" s="103" t="s">
        <v>84</v>
      </c>
      <c r="M28" s="103" t="s">
        <v>84</v>
      </c>
      <c r="N28" s="103" t="s">
        <v>84</v>
      </c>
      <c r="O28" s="103" t="s">
        <v>84</v>
      </c>
      <c r="P28" s="103" t="s">
        <v>84</v>
      </c>
      <c r="Q28" s="103" t="s">
        <v>84</v>
      </c>
      <c r="R28" s="100" t="s">
        <v>84</v>
      </c>
      <c r="S28" s="81" t="s">
        <v>84</v>
      </c>
    </row>
    <row r="29" spans="1:19" s="79" customFormat="1" x14ac:dyDescent="0.25">
      <c r="A29" s="47" t="s">
        <v>12</v>
      </c>
      <c r="B29" s="2" t="s">
        <v>520</v>
      </c>
      <c r="C29" s="55" t="s">
        <v>321</v>
      </c>
      <c r="D29" s="21">
        <f>'[1]8.ОФР'!G$13/1000</f>
        <v>7041.6890262634797</v>
      </c>
      <c r="E29" s="21">
        <f>'[2]8.ОФР'!$H$14/1000</f>
        <v>7798.2946727626004</v>
      </c>
      <c r="F29" s="21">
        <f>'[1]8.ОФР'!O$13/1000</f>
        <v>8130.0851967120798</v>
      </c>
      <c r="G29" s="21">
        <f>'[2]8.ОФР'!$I$14/1000</f>
        <v>9238.5246611599996</v>
      </c>
      <c r="H29" s="100">
        <f>'[2]8.ОФР'!$P$14/1000</f>
        <v>9658.6632007799999</v>
      </c>
      <c r="I29" s="100" t="s">
        <v>84</v>
      </c>
      <c r="J29" s="100">
        <f>'[2]8.ОФР'!$Q$14/1000</f>
        <v>10190.405352989999</v>
      </c>
      <c r="K29" s="100" t="s">
        <v>84</v>
      </c>
      <c r="L29" s="100">
        <f>'[2]8.ОФР'!$R$14/1000</f>
        <v>10769.11711184</v>
      </c>
      <c r="M29" s="100" t="s">
        <v>84</v>
      </c>
      <c r="N29" s="100">
        <f>'[2]8.ОФР'!$S$14/1000</f>
        <v>11092.189947179999</v>
      </c>
      <c r="O29" s="100" t="s">
        <v>84</v>
      </c>
      <c r="P29" s="100">
        <f>'[3]АО "Россети Янтарь"'!$AO$9/1000</f>
        <v>11535.877545067198</v>
      </c>
      <c r="Q29" s="100" t="s">
        <v>84</v>
      </c>
      <c r="R29" s="21">
        <f>P29+N29+L29+J29+H29</f>
        <v>53246.253157857194</v>
      </c>
      <c r="S29" s="121" t="s">
        <v>84</v>
      </c>
    </row>
    <row r="30" spans="1:19" s="79" customFormat="1" x14ac:dyDescent="0.25">
      <c r="A30" s="47" t="s">
        <v>29</v>
      </c>
      <c r="B30" s="2" t="s">
        <v>636</v>
      </c>
      <c r="C30" s="55" t="s">
        <v>321</v>
      </c>
      <c r="D30" s="21" t="s">
        <v>84</v>
      </c>
      <c r="E30" s="21" t="s">
        <v>84</v>
      </c>
      <c r="F30" s="21" t="s">
        <v>84</v>
      </c>
      <c r="G30" s="21" t="s">
        <v>84</v>
      </c>
      <c r="H30" s="100" t="s">
        <v>84</v>
      </c>
      <c r="I30" s="100" t="s">
        <v>84</v>
      </c>
      <c r="J30" s="100" t="s">
        <v>84</v>
      </c>
      <c r="K30" s="100" t="s">
        <v>84</v>
      </c>
      <c r="L30" s="100" t="s">
        <v>84</v>
      </c>
      <c r="M30" s="100" t="s">
        <v>84</v>
      </c>
      <c r="N30" s="100" t="s">
        <v>84</v>
      </c>
      <c r="O30" s="100" t="s">
        <v>84</v>
      </c>
      <c r="P30" s="100" t="s">
        <v>84</v>
      </c>
      <c r="Q30" s="100" t="s">
        <v>84</v>
      </c>
      <c r="R30" s="21" t="s">
        <v>84</v>
      </c>
      <c r="S30" s="121" t="s">
        <v>84</v>
      </c>
    </row>
    <row r="31" spans="1:19" s="79" customFormat="1" x14ac:dyDescent="0.25">
      <c r="A31" s="47" t="s">
        <v>64</v>
      </c>
      <c r="B31" s="2" t="s">
        <v>521</v>
      </c>
      <c r="C31" s="55" t="s">
        <v>321</v>
      </c>
      <c r="D31" s="83">
        <f>'[1]8.ОФР'!G$14/1000</f>
        <v>982.02579099999991</v>
      </c>
      <c r="E31" s="83">
        <f>'[2]8.ОФР'!$H$15/1000</f>
        <v>400.94103739999997</v>
      </c>
      <c r="F31" s="83">
        <f>'[1]8.ОФР'!O$14/1000</f>
        <v>264.27921655200004</v>
      </c>
      <c r="G31" s="83">
        <f>'[2]8.ОФР'!$I$15/1000</f>
        <v>325.45181665000001</v>
      </c>
      <c r="H31" s="101">
        <f>'[2]8.ОФР'!$P$15/1000</f>
        <v>109.0722026100868</v>
      </c>
      <c r="I31" s="101" t="s">
        <v>84</v>
      </c>
      <c r="J31" s="101">
        <f>'[2]8.ОФР'!$Q$15/1000</f>
        <v>97.153333333333336</v>
      </c>
      <c r="K31" s="101" t="s">
        <v>84</v>
      </c>
      <c r="L31" s="101">
        <f>'[2]8.ОФР'!$R$15/1000</f>
        <v>71.853333333333339</v>
      </c>
      <c r="M31" s="101" t="s">
        <v>84</v>
      </c>
      <c r="N31" s="101">
        <f>'[2]8.ОФР'!$S$15/1000</f>
        <v>82.873333333333349</v>
      </c>
      <c r="O31" s="101" t="s">
        <v>84</v>
      </c>
      <c r="P31" s="101">
        <f>'[3]АО "Россети Янтарь"'!$AO$10/1000</f>
        <v>82.873333333333349</v>
      </c>
      <c r="Q31" s="101" t="s">
        <v>84</v>
      </c>
      <c r="R31" s="21">
        <f>P31+N31+L31+J31+H31</f>
        <v>443.82553594342016</v>
      </c>
      <c r="S31" s="121" t="s">
        <v>84</v>
      </c>
    </row>
    <row r="32" spans="1:19" s="79" customFormat="1" x14ac:dyDescent="0.25">
      <c r="A32" s="47" t="s">
        <v>65</v>
      </c>
      <c r="B32" s="2" t="s">
        <v>522</v>
      </c>
      <c r="C32" s="55" t="s">
        <v>321</v>
      </c>
      <c r="D32" s="21">
        <v>0</v>
      </c>
      <c r="E32" s="21">
        <v>0</v>
      </c>
      <c r="F32" s="21">
        <v>0</v>
      </c>
      <c r="G32" s="21">
        <v>0</v>
      </c>
      <c r="H32" s="100" t="s">
        <v>84</v>
      </c>
      <c r="I32" s="100" t="s">
        <v>84</v>
      </c>
      <c r="J32" s="100" t="s">
        <v>84</v>
      </c>
      <c r="K32" s="100" t="s">
        <v>84</v>
      </c>
      <c r="L32" s="100" t="s">
        <v>84</v>
      </c>
      <c r="M32" s="100" t="s">
        <v>84</v>
      </c>
      <c r="N32" s="100" t="s">
        <v>84</v>
      </c>
      <c r="O32" s="100" t="s">
        <v>84</v>
      </c>
      <c r="P32" s="100" t="s">
        <v>84</v>
      </c>
      <c r="Q32" s="100" t="s">
        <v>84</v>
      </c>
      <c r="R32" s="100" t="s">
        <v>84</v>
      </c>
      <c r="S32" s="121" t="s">
        <v>84</v>
      </c>
    </row>
    <row r="33" spans="1:19" s="79" customFormat="1" x14ac:dyDescent="0.25">
      <c r="A33" s="47" t="s">
        <v>314</v>
      </c>
      <c r="B33" s="2" t="s">
        <v>643</v>
      </c>
      <c r="C33" s="55" t="s">
        <v>321</v>
      </c>
      <c r="D33" s="21" t="s">
        <v>84</v>
      </c>
      <c r="E33" s="21" t="s">
        <v>84</v>
      </c>
      <c r="F33" s="21" t="s">
        <v>84</v>
      </c>
      <c r="G33" s="21" t="s">
        <v>84</v>
      </c>
      <c r="H33" s="100" t="s">
        <v>84</v>
      </c>
      <c r="I33" s="100" t="s">
        <v>84</v>
      </c>
      <c r="J33" s="100" t="s">
        <v>84</v>
      </c>
      <c r="K33" s="100" t="s">
        <v>84</v>
      </c>
      <c r="L33" s="100" t="s">
        <v>84</v>
      </c>
      <c r="M33" s="100" t="s">
        <v>84</v>
      </c>
      <c r="N33" s="100" t="s">
        <v>84</v>
      </c>
      <c r="O33" s="100" t="s">
        <v>84</v>
      </c>
      <c r="P33" s="100" t="s">
        <v>84</v>
      </c>
      <c r="Q33" s="100" t="s">
        <v>84</v>
      </c>
      <c r="R33" s="21" t="s">
        <v>84</v>
      </c>
      <c r="S33" s="121" t="s">
        <v>84</v>
      </c>
    </row>
    <row r="34" spans="1:19" s="79" customFormat="1" ht="31.5" x14ac:dyDescent="0.25">
      <c r="A34" s="47" t="s">
        <v>315</v>
      </c>
      <c r="B34" s="3" t="s">
        <v>391</v>
      </c>
      <c r="C34" s="55" t="s">
        <v>321</v>
      </c>
      <c r="D34" s="21" t="s">
        <v>84</v>
      </c>
      <c r="E34" s="21" t="s">
        <v>84</v>
      </c>
      <c r="F34" s="21" t="s">
        <v>84</v>
      </c>
      <c r="G34" s="21" t="s">
        <v>84</v>
      </c>
      <c r="H34" s="100" t="s">
        <v>84</v>
      </c>
      <c r="I34" s="100" t="s">
        <v>84</v>
      </c>
      <c r="J34" s="100" t="s">
        <v>84</v>
      </c>
      <c r="K34" s="100" t="s">
        <v>84</v>
      </c>
      <c r="L34" s="100" t="s">
        <v>84</v>
      </c>
      <c r="M34" s="100" t="s">
        <v>84</v>
      </c>
      <c r="N34" s="100" t="s">
        <v>84</v>
      </c>
      <c r="O34" s="100" t="s">
        <v>84</v>
      </c>
      <c r="P34" s="100" t="s">
        <v>84</v>
      </c>
      <c r="Q34" s="100" t="s">
        <v>84</v>
      </c>
      <c r="R34" s="100" t="s">
        <v>84</v>
      </c>
      <c r="S34" s="81" t="s">
        <v>84</v>
      </c>
    </row>
    <row r="35" spans="1:19" s="79" customFormat="1" x14ac:dyDescent="0.25">
      <c r="A35" s="47" t="s">
        <v>560</v>
      </c>
      <c r="B35" s="4" t="s">
        <v>215</v>
      </c>
      <c r="C35" s="55" t="s">
        <v>321</v>
      </c>
      <c r="D35" s="21" t="s">
        <v>84</v>
      </c>
      <c r="E35" s="21" t="s">
        <v>84</v>
      </c>
      <c r="F35" s="21" t="s">
        <v>84</v>
      </c>
      <c r="G35" s="21" t="s">
        <v>84</v>
      </c>
      <c r="H35" s="100" t="s">
        <v>84</v>
      </c>
      <c r="I35" s="100" t="s">
        <v>84</v>
      </c>
      <c r="J35" s="100" t="s">
        <v>84</v>
      </c>
      <c r="K35" s="100" t="s">
        <v>84</v>
      </c>
      <c r="L35" s="100" t="s">
        <v>84</v>
      </c>
      <c r="M35" s="100" t="s">
        <v>84</v>
      </c>
      <c r="N35" s="100" t="s">
        <v>84</v>
      </c>
      <c r="O35" s="100" t="s">
        <v>84</v>
      </c>
      <c r="P35" s="100" t="s">
        <v>84</v>
      </c>
      <c r="Q35" s="100" t="s">
        <v>84</v>
      </c>
      <c r="R35" s="100" t="s">
        <v>84</v>
      </c>
      <c r="S35" s="81" t="s">
        <v>84</v>
      </c>
    </row>
    <row r="36" spans="1:19" s="79" customFormat="1" x14ac:dyDescent="0.25">
      <c r="A36" s="47" t="s">
        <v>561</v>
      </c>
      <c r="B36" s="4" t="s">
        <v>203</v>
      </c>
      <c r="C36" s="55" t="s">
        <v>321</v>
      </c>
      <c r="D36" s="21" t="s">
        <v>84</v>
      </c>
      <c r="E36" s="21" t="s">
        <v>84</v>
      </c>
      <c r="F36" s="21" t="s">
        <v>84</v>
      </c>
      <c r="G36" s="21" t="s">
        <v>84</v>
      </c>
      <c r="H36" s="100" t="s">
        <v>84</v>
      </c>
      <c r="I36" s="100" t="s">
        <v>84</v>
      </c>
      <c r="J36" s="100" t="s">
        <v>84</v>
      </c>
      <c r="K36" s="100" t="s">
        <v>84</v>
      </c>
      <c r="L36" s="100" t="s">
        <v>84</v>
      </c>
      <c r="M36" s="100" t="s">
        <v>84</v>
      </c>
      <c r="N36" s="100" t="s">
        <v>84</v>
      </c>
      <c r="O36" s="100" t="s">
        <v>84</v>
      </c>
      <c r="P36" s="100" t="s">
        <v>84</v>
      </c>
      <c r="Q36" s="100" t="s">
        <v>84</v>
      </c>
      <c r="R36" s="100" t="s">
        <v>84</v>
      </c>
      <c r="S36" s="81" t="s">
        <v>84</v>
      </c>
    </row>
    <row r="37" spans="1:19" s="79" customFormat="1" x14ac:dyDescent="0.25">
      <c r="A37" s="47" t="s">
        <v>316</v>
      </c>
      <c r="B37" s="2" t="s">
        <v>523</v>
      </c>
      <c r="C37" s="55" t="s">
        <v>321</v>
      </c>
      <c r="D37" s="21">
        <f t="shared" ref="D37:P37" si="2">D23-D29-D31</f>
        <v>210.12231470000108</v>
      </c>
      <c r="E37" s="21">
        <f t="shared" si="2"/>
        <v>131.99386149000014</v>
      </c>
      <c r="F37" s="21">
        <f t="shared" ref="F37" si="3">F23-F29-F31</f>
        <v>286.67176865689947</v>
      </c>
      <c r="G37" s="21">
        <f t="shared" si="2"/>
        <v>241.76771860500065</v>
      </c>
      <c r="H37" s="21">
        <f t="shared" si="2"/>
        <v>418.88629246864343</v>
      </c>
      <c r="I37" s="100" t="s">
        <v>84</v>
      </c>
      <c r="J37" s="21">
        <f t="shared" si="2"/>
        <v>448.44861314087245</v>
      </c>
      <c r="K37" s="100" t="s">
        <v>84</v>
      </c>
      <c r="L37" s="21">
        <f t="shared" si="2"/>
        <v>757.30488863794665</v>
      </c>
      <c r="M37" s="100" t="s">
        <v>84</v>
      </c>
      <c r="N37" s="21">
        <f t="shared" si="2"/>
        <v>809.55417119275228</v>
      </c>
      <c r="O37" s="100" t="s">
        <v>84</v>
      </c>
      <c r="P37" s="21">
        <f t="shared" si="2"/>
        <v>841.9363380404626</v>
      </c>
      <c r="Q37" s="100" t="s">
        <v>84</v>
      </c>
      <c r="R37" s="100">
        <f t="shared" ref="R37:R38" si="4">P37+N37+L37+J37+H37</f>
        <v>3276.1303034806779</v>
      </c>
      <c r="S37" s="81" t="s">
        <v>84</v>
      </c>
    </row>
    <row r="38" spans="1:19" s="79" customFormat="1" ht="31.5" x14ac:dyDescent="0.25">
      <c r="A38" s="47" t="s">
        <v>11</v>
      </c>
      <c r="B38" s="18" t="s">
        <v>598</v>
      </c>
      <c r="C38" s="55" t="s">
        <v>321</v>
      </c>
      <c r="D38" s="21">
        <f>'[1]9.1. Смета затрат'!G$11/1000</f>
        <v>6851.4816748299991</v>
      </c>
      <c r="E38" s="21">
        <f>'[2]9.1. Смета затрат'!$J$12/1000</f>
        <v>6839.2309802399996</v>
      </c>
      <c r="F38" s="21">
        <f>'[1]9.1. Смета затрат'!O$11/1000</f>
        <v>7431.5676419672782</v>
      </c>
      <c r="G38" s="21">
        <f>'[2]9.1. Смета затрат'!$K$12/1000</f>
        <v>8267.8338568903746</v>
      </c>
      <c r="H38" s="100">
        <f>'[2]9.1. Смета затрат'!$R$12/1000</f>
        <v>9447.7344493283272</v>
      </c>
      <c r="I38" s="100" t="s">
        <v>84</v>
      </c>
      <c r="J38" s="100">
        <f>'[2]9.1. Смета затрат'!$S$12/1000</f>
        <v>9064.0535939917081</v>
      </c>
      <c r="K38" s="100" t="s">
        <v>84</v>
      </c>
      <c r="L38" s="100">
        <f>'[2]9.1. Смета затрат'!$T$12/1000</f>
        <v>9654.4566065325398</v>
      </c>
      <c r="M38" s="100" t="s">
        <v>84</v>
      </c>
      <c r="N38" s="100">
        <f>'[2]9.1. Смета затрат'!$U$12/1000</f>
        <v>9988.9747463126332</v>
      </c>
      <c r="O38" s="100" t="s">
        <v>84</v>
      </c>
      <c r="P38" s="100">
        <f>'[3]АО "Россети Янтарь"'!$AO$13/1000</f>
        <v>10327.830721790278</v>
      </c>
      <c r="Q38" s="100" t="s">
        <v>84</v>
      </c>
      <c r="R38" s="100">
        <f t="shared" si="4"/>
        <v>48483.050117955485</v>
      </c>
      <c r="S38" s="81" t="s">
        <v>84</v>
      </c>
    </row>
    <row r="39" spans="1:19" s="79" customFormat="1" x14ac:dyDescent="0.25">
      <c r="A39" s="47" t="s">
        <v>13</v>
      </c>
      <c r="B39" s="2" t="s">
        <v>597</v>
      </c>
      <c r="C39" s="55" t="s">
        <v>321</v>
      </c>
      <c r="D39" s="21" t="str">
        <f t="shared" ref="D39:G39" si="5">D42</f>
        <v>-</v>
      </c>
      <c r="E39" s="21" t="str">
        <f t="shared" si="5"/>
        <v>-</v>
      </c>
      <c r="F39" s="21" t="str">
        <f t="shared" ref="F39" si="6">F42</f>
        <v>-</v>
      </c>
      <c r="G39" s="21" t="str">
        <f t="shared" si="5"/>
        <v>-</v>
      </c>
      <c r="H39" s="100" t="s">
        <v>84</v>
      </c>
      <c r="I39" s="100" t="s">
        <v>84</v>
      </c>
      <c r="J39" s="100" t="s">
        <v>84</v>
      </c>
      <c r="K39" s="100" t="s">
        <v>84</v>
      </c>
      <c r="L39" s="100" t="s">
        <v>84</v>
      </c>
      <c r="M39" s="100" t="s">
        <v>84</v>
      </c>
      <c r="N39" s="100" t="s">
        <v>84</v>
      </c>
      <c r="O39" s="100" t="s">
        <v>84</v>
      </c>
      <c r="P39" s="100" t="s">
        <v>84</v>
      </c>
      <c r="Q39" s="100" t="s">
        <v>84</v>
      </c>
      <c r="R39" s="100" t="s">
        <v>84</v>
      </c>
      <c r="S39" s="81" t="s">
        <v>84</v>
      </c>
    </row>
    <row r="40" spans="1:19" s="79" customFormat="1" ht="31.5" x14ac:dyDescent="0.25">
      <c r="A40" s="47" t="s">
        <v>414</v>
      </c>
      <c r="B40" s="1" t="s">
        <v>474</v>
      </c>
      <c r="C40" s="55" t="s">
        <v>321</v>
      </c>
      <c r="D40" s="21" t="s">
        <v>84</v>
      </c>
      <c r="E40" s="21" t="s">
        <v>84</v>
      </c>
      <c r="F40" s="21" t="s">
        <v>84</v>
      </c>
      <c r="G40" s="21" t="s">
        <v>84</v>
      </c>
      <c r="H40" s="100" t="s">
        <v>84</v>
      </c>
      <c r="I40" s="100" t="s">
        <v>84</v>
      </c>
      <c r="J40" s="100" t="s">
        <v>84</v>
      </c>
      <c r="K40" s="100" t="s">
        <v>84</v>
      </c>
      <c r="L40" s="100" t="s">
        <v>84</v>
      </c>
      <c r="M40" s="100" t="s">
        <v>84</v>
      </c>
      <c r="N40" s="100" t="s">
        <v>84</v>
      </c>
      <c r="O40" s="100" t="s">
        <v>84</v>
      </c>
      <c r="P40" s="100" t="s">
        <v>84</v>
      </c>
      <c r="Q40" s="100" t="s">
        <v>84</v>
      </c>
      <c r="R40" s="100" t="s">
        <v>84</v>
      </c>
      <c r="S40" s="81" t="s">
        <v>84</v>
      </c>
    </row>
    <row r="41" spans="1:19" s="79" customFormat="1" ht="31.5" x14ac:dyDescent="0.25">
      <c r="A41" s="47" t="s">
        <v>415</v>
      </c>
      <c r="B41" s="1" t="s">
        <v>475</v>
      </c>
      <c r="C41" s="55" t="s">
        <v>321</v>
      </c>
      <c r="D41" s="21" t="s">
        <v>84</v>
      </c>
      <c r="E41" s="21" t="s">
        <v>84</v>
      </c>
      <c r="F41" s="21" t="s">
        <v>84</v>
      </c>
      <c r="G41" s="21" t="s">
        <v>84</v>
      </c>
      <c r="H41" s="100" t="s">
        <v>84</v>
      </c>
      <c r="I41" s="100" t="s">
        <v>84</v>
      </c>
      <c r="J41" s="100" t="s">
        <v>84</v>
      </c>
      <c r="K41" s="100" t="s">
        <v>84</v>
      </c>
      <c r="L41" s="100" t="s">
        <v>84</v>
      </c>
      <c r="M41" s="100" t="s">
        <v>84</v>
      </c>
      <c r="N41" s="100" t="s">
        <v>84</v>
      </c>
      <c r="O41" s="100" t="s">
        <v>84</v>
      </c>
      <c r="P41" s="100" t="s">
        <v>84</v>
      </c>
      <c r="Q41" s="100" t="s">
        <v>84</v>
      </c>
      <c r="R41" s="100" t="s">
        <v>84</v>
      </c>
      <c r="S41" s="81" t="s">
        <v>84</v>
      </c>
    </row>
    <row r="42" spans="1:19" s="79" customFormat="1" ht="31.5" x14ac:dyDescent="0.25">
      <c r="A42" s="47" t="s">
        <v>420</v>
      </c>
      <c r="B42" s="1" t="s">
        <v>460</v>
      </c>
      <c r="C42" s="55" t="s">
        <v>321</v>
      </c>
      <c r="D42" s="21" t="s">
        <v>84</v>
      </c>
      <c r="E42" s="21" t="s">
        <v>84</v>
      </c>
      <c r="F42" s="21" t="s">
        <v>84</v>
      </c>
      <c r="G42" s="21" t="s">
        <v>84</v>
      </c>
      <c r="H42" s="100" t="s">
        <v>84</v>
      </c>
      <c r="I42" s="100" t="s">
        <v>84</v>
      </c>
      <c r="J42" s="100" t="s">
        <v>84</v>
      </c>
      <c r="K42" s="100" t="s">
        <v>84</v>
      </c>
      <c r="L42" s="100" t="s">
        <v>84</v>
      </c>
      <c r="M42" s="100" t="s">
        <v>84</v>
      </c>
      <c r="N42" s="100" t="s">
        <v>84</v>
      </c>
      <c r="O42" s="100" t="s">
        <v>84</v>
      </c>
      <c r="P42" s="100" t="s">
        <v>84</v>
      </c>
      <c r="Q42" s="100" t="s">
        <v>84</v>
      </c>
      <c r="R42" s="100" t="s">
        <v>84</v>
      </c>
      <c r="S42" s="81" t="s">
        <v>84</v>
      </c>
    </row>
    <row r="43" spans="1:19" s="79" customFormat="1" x14ac:dyDescent="0.25">
      <c r="A43" s="47" t="s">
        <v>14</v>
      </c>
      <c r="B43" s="2" t="s">
        <v>635</v>
      </c>
      <c r="C43" s="55" t="s">
        <v>321</v>
      </c>
      <c r="D43" s="21" t="s">
        <v>84</v>
      </c>
      <c r="E43" s="21" t="s">
        <v>84</v>
      </c>
      <c r="F43" s="21" t="s">
        <v>84</v>
      </c>
      <c r="G43" s="21" t="s">
        <v>84</v>
      </c>
      <c r="H43" s="100" t="s">
        <v>84</v>
      </c>
      <c r="I43" s="100" t="s">
        <v>84</v>
      </c>
      <c r="J43" s="100" t="s">
        <v>84</v>
      </c>
      <c r="K43" s="100" t="s">
        <v>84</v>
      </c>
      <c r="L43" s="100" t="s">
        <v>84</v>
      </c>
      <c r="M43" s="100" t="s">
        <v>84</v>
      </c>
      <c r="N43" s="100" t="s">
        <v>84</v>
      </c>
      <c r="O43" s="100" t="s">
        <v>84</v>
      </c>
      <c r="P43" s="100" t="s">
        <v>84</v>
      </c>
      <c r="Q43" s="100" t="s">
        <v>84</v>
      </c>
      <c r="R43" s="100" t="s">
        <v>84</v>
      </c>
      <c r="S43" s="81" t="s">
        <v>84</v>
      </c>
    </row>
    <row r="44" spans="1:19" s="79" customFormat="1" x14ac:dyDescent="0.25">
      <c r="A44" s="47" t="s">
        <v>20</v>
      </c>
      <c r="B44" s="2" t="s">
        <v>520</v>
      </c>
      <c r="C44" s="55" t="s">
        <v>321</v>
      </c>
      <c r="D44" s="21">
        <f>'[1]9.1. Смета затрат'!G$739/1000</f>
        <v>6612.5467519500007</v>
      </c>
      <c r="E44" s="21">
        <f>'[2]9.1. Смета затрат'!$J$760/1000</f>
        <v>6653.4705563699999</v>
      </c>
      <c r="F44" s="21">
        <f>'[1]9.1. Смета затрат'!O$739/1000</f>
        <v>7175.710061258098</v>
      </c>
      <c r="G44" s="21">
        <f>'[2]9.1. Смета затрат'!$K$760/1000</f>
        <v>8018.2311828819738</v>
      </c>
      <c r="H44" s="100">
        <f>'[2]9.1. Смета затрат'!$R$760/1000</f>
        <v>9051.4890416081616</v>
      </c>
      <c r="I44" s="100" t="s">
        <v>84</v>
      </c>
      <c r="J44" s="100">
        <f>'[2]9.1. Смета затрат'!$S$760/1000</f>
        <v>8644.7333703082968</v>
      </c>
      <c r="K44" s="100" t="s">
        <v>84</v>
      </c>
      <c r="L44" s="100">
        <f>'[2]9.1. Смета затрат'!$T$760/1000</f>
        <v>8960.1253968634901</v>
      </c>
      <c r="M44" s="100" t="s">
        <v>84</v>
      </c>
      <c r="N44" s="100">
        <f>'[2]9.1. Смета затрат'!$U$760/1000</f>
        <v>9250.9175957538919</v>
      </c>
      <c r="O44" s="100" t="s">
        <v>84</v>
      </c>
      <c r="P44" s="100">
        <f>'[3]АО "Россети Янтарь"'!$AO$14/1000</f>
        <v>9560.2512852091859</v>
      </c>
      <c r="Q44" s="100" t="s">
        <v>84</v>
      </c>
      <c r="R44" s="100">
        <f>P44+N44+L44+J44+H44</f>
        <v>45467.516689743032</v>
      </c>
      <c r="S44" s="81" t="s">
        <v>84</v>
      </c>
    </row>
    <row r="45" spans="1:19" s="79" customFormat="1" x14ac:dyDescent="0.25">
      <c r="A45" s="47" t="s">
        <v>30</v>
      </c>
      <c r="B45" s="2" t="s">
        <v>636</v>
      </c>
      <c r="C45" s="55" t="s">
        <v>321</v>
      </c>
      <c r="D45" s="21" t="s">
        <v>84</v>
      </c>
      <c r="E45" s="21" t="s">
        <v>84</v>
      </c>
      <c r="F45" s="21" t="s">
        <v>84</v>
      </c>
      <c r="G45" s="21" t="s">
        <v>84</v>
      </c>
      <c r="H45" s="21" t="s">
        <v>84</v>
      </c>
      <c r="I45" s="21" t="s">
        <v>84</v>
      </c>
      <c r="J45" s="21" t="s">
        <v>84</v>
      </c>
      <c r="K45" s="21" t="s">
        <v>84</v>
      </c>
      <c r="L45" s="21" t="s">
        <v>84</v>
      </c>
      <c r="M45" s="21" t="s">
        <v>84</v>
      </c>
      <c r="N45" s="21" t="s">
        <v>84</v>
      </c>
      <c r="O45" s="21" t="s">
        <v>84</v>
      </c>
      <c r="P45" s="21" t="s">
        <v>84</v>
      </c>
      <c r="Q45" s="100" t="s">
        <v>84</v>
      </c>
      <c r="R45" s="100" t="s">
        <v>84</v>
      </c>
      <c r="S45" s="81" t="s">
        <v>84</v>
      </c>
    </row>
    <row r="46" spans="1:19" s="79" customFormat="1" x14ac:dyDescent="0.25">
      <c r="A46" s="47" t="s">
        <v>31</v>
      </c>
      <c r="B46" s="2" t="s">
        <v>521</v>
      </c>
      <c r="C46" s="55" t="s">
        <v>321</v>
      </c>
      <c r="D46" s="21">
        <f>'[1]9.1. Смета затрат'!G$1432/1000</f>
        <v>76.685527210000018</v>
      </c>
      <c r="E46" s="21">
        <f>'[2]9.1. Смета затрат'!$J$1473/1000</f>
        <v>73.274087519999995</v>
      </c>
      <c r="F46" s="21">
        <f>'[1]9.1. Смета затрат'!O$1432/1000</f>
        <v>75.61032132800382</v>
      </c>
      <c r="G46" s="21">
        <f>'[2]9.1. Смета затрат'!$K$1473/1000</f>
        <v>73.73596864000001</v>
      </c>
      <c r="H46" s="100">
        <f>'[2]9.1. Смета затрат'!$R$1473/1000</f>
        <v>76.505273395800003</v>
      </c>
      <c r="I46" s="100" t="s">
        <v>84</v>
      </c>
      <c r="J46" s="100">
        <f>'[2]9.1. Смета затрат'!$S$1473/1000</f>
        <v>79.382533042710008</v>
      </c>
      <c r="K46" s="100" t="s">
        <v>84</v>
      </c>
      <c r="L46" s="100">
        <f>'[2]9.1. Смета затрат'!$T$1473/1000</f>
        <v>82.371005651654855</v>
      </c>
      <c r="M46" s="100" t="s">
        <v>84</v>
      </c>
      <c r="N46" s="100">
        <f>'[2]9.1. Смета затрат'!$U$1473/1000</f>
        <v>85.476089551578383</v>
      </c>
      <c r="O46" s="100" t="s">
        <v>84</v>
      </c>
      <c r="P46" s="100">
        <f>'[3]АО "Россети Янтарь"'!$AO$15/1000</f>
        <v>88.895133133641522</v>
      </c>
      <c r="Q46" s="100" t="s">
        <v>84</v>
      </c>
      <c r="R46" s="100">
        <f>P46+N46+L46+J46+H46</f>
        <v>412.63003477538473</v>
      </c>
      <c r="S46" s="81" t="s">
        <v>84</v>
      </c>
    </row>
    <row r="47" spans="1:19" s="79" customFormat="1" x14ac:dyDescent="0.25">
      <c r="A47" s="47" t="s">
        <v>32</v>
      </c>
      <c r="B47" s="2" t="s">
        <v>522</v>
      </c>
      <c r="C47" s="55" t="s">
        <v>321</v>
      </c>
      <c r="D47" s="21">
        <v>0</v>
      </c>
      <c r="E47" s="21">
        <v>0</v>
      </c>
      <c r="F47" s="21">
        <v>0</v>
      </c>
      <c r="G47" s="21">
        <v>0</v>
      </c>
      <c r="H47" s="100" t="s">
        <v>84</v>
      </c>
      <c r="I47" s="100" t="s">
        <v>84</v>
      </c>
      <c r="J47" s="100" t="s">
        <v>84</v>
      </c>
      <c r="K47" s="100" t="s">
        <v>84</v>
      </c>
      <c r="L47" s="100" t="s">
        <v>84</v>
      </c>
      <c r="M47" s="100" t="s">
        <v>84</v>
      </c>
      <c r="N47" s="100" t="s">
        <v>84</v>
      </c>
      <c r="O47" s="100" t="s">
        <v>84</v>
      </c>
      <c r="P47" s="100" t="s">
        <v>84</v>
      </c>
      <c r="Q47" s="100" t="s">
        <v>84</v>
      </c>
      <c r="R47" s="100" t="s">
        <v>84</v>
      </c>
      <c r="S47" s="81" t="s">
        <v>84</v>
      </c>
    </row>
    <row r="48" spans="1:19" s="79" customFormat="1" x14ac:dyDescent="0.25">
      <c r="A48" s="47" t="s">
        <v>33</v>
      </c>
      <c r="B48" s="2" t="s">
        <v>643</v>
      </c>
      <c r="C48" s="55" t="s">
        <v>321</v>
      </c>
      <c r="D48" s="21" t="s">
        <v>84</v>
      </c>
      <c r="E48" s="21" t="s">
        <v>84</v>
      </c>
      <c r="F48" s="21" t="s">
        <v>84</v>
      </c>
      <c r="G48" s="21" t="s">
        <v>84</v>
      </c>
      <c r="H48" s="100" t="s">
        <v>84</v>
      </c>
      <c r="I48" s="100" t="s">
        <v>84</v>
      </c>
      <c r="J48" s="100" t="s">
        <v>84</v>
      </c>
      <c r="K48" s="100" t="s">
        <v>84</v>
      </c>
      <c r="L48" s="100" t="s">
        <v>84</v>
      </c>
      <c r="M48" s="100" t="s">
        <v>84</v>
      </c>
      <c r="N48" s="100" t="s">
        <v>84</v>
      </c>
      <c r="O48" s="100" t="s">
        <v>84</v>
      </c>
      <c r="P48" s="100" t="s">
        <v>84</v>
      </c>
      <c r="Q48" s="100" t="s">
        <v>84</v>
      </c>
      <c r="R48" s="100" t="s">
        <v>84</v>
      </c>
      <c r="S48" s="81" t="s">
        <v>84</v>
      </c>
    </row>
    <row r="49" spans="1:19" s="79" customFormat="1" ht="31.5" x14ac:dyDescent="0.25">
      <c r="A49" s="47" t="s">
        <v>34</v>
      </c>
      <c r="B49" s="3" t="s">
        <v>391</v>
      </c>
      <c r="C49" s="55" t="s">
        <v>321</v>
      </c>
      <c r="D49" s="21" t="s">
        <v>84</v>
      </c>
      <c r="E49" s="21" t="s">
        <v>84</v>
      </c>
      <c r="F49" s="21" t="s">
        <v>84</v>
      </c>
      <c r="G49" s="21" t="s">
        <v>84</v>
      </c>
      <c r="H49" s="100" t="s">
        <v>84</v>
      </c>
      <c r="I49" s="100" t="s">
        <v>84</v>
      </c>
      <c r="J49" s="100" t="s">
        <v>84</v>
      </c>
      <c r="K49" s="100" t="s">
        <v>84</v>
      </c>
      <c r="L49" s="100" t="s">
        <v>84</v>
      </c>
      <c r="M49" s="100" t="s">
        <v>84</v>
      </c>
      <c r="N49" s="100" t="s">
        <v>84</v>
      </c>
      <c r="O49" s="100" t="s">
        <v>84</v>
      </c>
      <c r="P49" s="100" t="s">
        <v>84</v>
      </c>
      <c r="Q49" s="100" t="s">
        <v>84</v>
      </c>
      <c r="R49" s="100" t="s">
        <v>84</v>
      </c>
      <c r="S49" s="81" t="s">
        <v>84</v>
      </c>
    </row>
    <row r="50" spans="1:19" s="79" customFormat="1" x14ac:dyDescent="0.25">
      <c r="A50" s="47" t="s">
        <v>562</v>
      </c>
      <c r="B50" s="1" t="s">
        <v>215</v>
      </c>
      <c r="C50" s="55" t="s">
        <v>321</v>
      </c>
      <c r="D50" s="21" t="s">
        <v>84</v>
      </c>
      <c r="E50" s="21" t="s">
        <v>84</v>
      </c>
      <c r="F50" s="21" t="s">
        <v>84</v>
      </c>
      <c r="G50" s="21" t="s">
        <v>84</v>
      </c>
      <c r="H50" s="100" t="s">
        <v>84</v>
      </c>
      <c r="I50" s="100" t="s">
        <v>84</v>
      </c>
      <c r="J50" s="100" t="s">
        <v>84</v>
      </c>
      <c r="K50" s="100" t="s">
        <v>84</v>
      </c>
      <c r="L50" s="100" t="s">
        <v>84</v>
      </c>
      <c r="M50" s="100" t="s">
        <v>84</v>
      </c>
      <c r="N50" s="100" t="s">
        <v>84</v>
      </c>
      <c r="O50" s="100" t="s">
        <v>84</v>
      </c>
      <c r="P50" s="100" t="s">
        <v>84</v>
      </c>
      <c r="Q50" s="100" t="s">
        <v>84</v>
      </c>
      <c r="R50" s="100" t="s">
        <v>84</v>
      </c>
      <c r="S50" s="81" t="s">
        <v>84</v>
      </c>
    </row>
    <row r="51" spans="1:19" s="79" customFormat="1" x14ac:dyDescent="0.25">
      <c r="A51" s="47" t="s">
        <v>563</v>
      </c>
      <c r="B51" s="1" t="s">
        <v>203</v>
      </c>
      <c r="C51" s="55" t="s">
        <v>321</v>
      </c>
      <c r="D51" s="21" t="s">
        <v>84</v>
      </c>
      <c r="E51" s="21" t="s">
        <v>84</v>
      </c>
      <c r="F51" s="21" t="s">
        <v>84</v>
      </c>
      <c r="G51" s="21" t="s">
        <v>84</v>
      </c>
      <c r="H51" s="100" t="s">
        <v>84</v>
      </c>
      <c r="I51" s="100" t="s">
        <v>84</v>
      </c>
      <c r="J51" s="100" t="s">
        <v>84</v>
      </c>
      <c r="K51" s="100" t="s">
        <v>84</v>
      </c>
      <c r="L51" s="100" t="s">
        <v>84</v>
      </c>
      <c r="M51" s="100" t="s">
        <v>84</v>
      </c>
      <c r="N51" s="100" t="s">
        <v>84</v>
      </c>
      <c r="O51" s="100" t="s">
        <v>84</v>
      </c>
      <c r="P51" s="100" t="s">
        <v>84</v>
      </c>
      <c r="Q51" s="100" t="s">
        <v>84</v>
      </c>
      <c r="R51" s="100" t="s">
        <v>84</v>
      </c>
      <c r="S51" s="81" t="s">
        <v>84</v>
      </c>
    </row>
    <row r="52" spans="1:19" s="79" customFormat="1" x14ac:dyDescent="0.25">
      <c r="A52" s="47" t="s">
        <v>35</v>
      </c>
      <c r="B52" s="2" t="s">
        <v>523</v>
      </c>
      <c r="C52" s="55" t="s">
        <v>321</v>
      </c>
      <c r="D52" s="21">
        <f t="shared" ref="D52:H52" si="7">D38-D44-D46</f>
        <v>162.24939566999831</v>
      </c>
      <c r="E52" s="21">
        <f t="shared" si="7"/>
        <v>112.48633634999962</v>
      </c>
      <c r="F52" s="21">
        <f t="shared" ref="F52" si="8">F38-F44-F46</f>
        <v>180.24725938117638</v>
      </c>
      <c r="G52" s="21">
        <f t="shared" si="7"/>
        <v>175.86670536840074</v>
      </c>
      <c r="H52" s="21">
        <f t="shared" si="7"/>
        <v>319.7401343243655</v>
      </c>
      <c r="I52" s="100" t="s">
        <v>84</v>
      </c>
      <c r="J52" s="21">
        <f>J38-J44-J46</f>
        <v>339.93769064070131</v>
      </c>
      <c r="K52" s="100" t="s">
        <v>84</v>
      </c>
      <c r="L52" s="21">
        <f>L38-L44-L46</f>
        <v>611.96020401739486</v>
      </c>
      <c r="M52" s="100" t="s">
        <v>84</v>
      </c>
      <c r="N52" s="21">
        <f>N38-N44-N46</f>
        <v>652.58106100716293</v>
      </c>
      <c r="O52" s="100" t="s">
        <v>84</v>
      </c>
      <c r="P52" s="21">
        <f>P38-P44-P46</f>
        <v>678.68430344745104</v>
      </c>
      <c r="Q52" s="100" t="s">
        <v>84</v>
      </c>
      <c r="R52" s="100">
        <f>P52+N52+L52+J52+H52</f>
        <v>2602.9033934370759</v>
      </c>
      <c r="S52" s="81" t="s">
        <v>84</v>
      </c>
    </row>
    <row r="53" spans="1:19" s="79" customFormat="1" x14ac:dyDescent="0.25">
      <c r="A53" s="47" t="s">
        <v>413</v>
      </c>
      <c r="B53" s="5" t="s">
        <v>599</v>
      </c>
      <c r="C53" s="55" t="s">
        <v>321</v>
      </c>
      <c r="D53" s="21">
        <f t="shared" ref="D53:G53" si="9">D55+D60</f>
        <v>1709.9697784800001</v>
      </c>
      <c r="E53" s="21">
        <f>E55+E60</f>
        <v>1723.6322646600001</v>
      </c>
      <c r="F53" s="21">
        <f t="shared" ref="F53" si="10">F55+F60</f>
        <v>1698.9427086262801</v>
      </c>
      <c r="G53" s="21">
        <f t="shared" si="9"/>
        <v>1937.358725755289</v>
      </c>
      <c r="H53" s="21">
        <f>H55+H60</f>
        <v>2071.4530210823123</v>
      </c>
      <c r="I53" s="100" t="s">
        <v>84</v>
      </c>
      <c r="J53" s="21">
        <f>J55+J60</f>
        <v>2149.2254809564456</v>
      </c>
      <c r="K53" s="100" t="s">
        <v>84</v>
      </c>
      <c r="L53" s="21">
        <f>L55+L60</f>
        <v>2263.4233213121447</v>
      </c>
      <c r="M53" s="100" t="s">
        <v>84</v>
      </c>
      <c r="N53" s="21">
        <f>N55+N60</f>
        <v>2347.2302877626662</v>
      </c>
      <c r="O53" s="100" t="s">
        <v>84</v>
      </c>
      <c r="P53" s="21">
        <f>P55+P60</f>
        <v>2441.119499273173</v>
      </c>
      <c r="Q53" s="100" t="s">
        <v>84</v>
      </c>
      <c r="R53" s="100">
        <f>P53+N53+L53+J53+H53</f>
        <v>11272.451610386741</v>
      </c>
      <c r="S53" s="81" t="s">
        <v>84</v>
      </c>
    </row>
    <row r="54" spans="1:19" s="79" customFormat="1" x14ac:dyDescent="0.25">
      <c r="A54" s="47" t="s">
        <v>414</v>
      </c>
      <c r="B54" s="1" t="s">
        <v>510</v>
      </c>
      <c r="C54" s="55" t="s">
        <v>321</v>
      </c>
      <c r="D54" s="21" t="s">
        <v>84</v>
      </c>
      <c r="E54" s="21" t="s">
        <v>84</v>
      </c>
      <c r="F54" s="21" t="s">
        <v>84</v>
      </c>
      <c r="G54" s="21" t="s">
        <v>84</v>
      </c>
      <c r="H54" s="100" t="s">
        <v>84</v>
      </c>
      <c r="I54" s="100" t="s">
        <v>84</v>
      </c>
      <c r="J54" s="100" t="s">
        <v>84</v>
      </c>
      <c r="K54" s="100" t="s">
        <v>84</v>
      </c>
      <c r="L54" s="100" t="s">
        <v>84</v>
      </c>
      <c r="M54" s="100" t="s">
        <v>84</v>
      </c>
      <c r="N54" s="100" t="s">
        <v>84</v>
      </c>
      <c r="O54" s="100" t="s">
        <v>84</v>
      </c>
      <c r="P54" s="100" t="s">
        <v>84</v>
      </c>
      <c r="Q54" s="100" t="s">
        <v>84</v>
      </c>
      <c r="R54" s="100" t="s">
        <v>84</v>
      </c>
      <c r="S54" s="81" t="s">
        <v>84</v>
      </c>
    </row>
    <row r="55" spans="1:19" s="79" customFormat="1" x14ac:dyDescent="0.25">
      <c r="A55" s="47" t="s">
        <v>415</v>
      </c>
      <c r="B55" s="4" t="s">
        <v>511</v>
      </c>
      <c r="C55" s="55" t="s">
        <v>321</v>
      </c>
      <c r="D55" s="21">
        <f t="shared" ref="D55:G55" si="11">D56+D59</f>
        <v>1416.6522645700002</v>
      </c>
      <c r="E55" s="21">
        <f t="shared" si="11"/>
        <v>1452.00534266</v>
      </c>
      <c r="F55" s="21">
        <f t="shared" ref="F55" si="12">F56+F59</f>
        <v>1401.5703045600001</v>
      </c>
      <c r="G55" s="21">
        <f t="shared" si="11"/>
        <v>1599.58649786</v>
      </c>
      <c r="H55" s="21">
        <f t="shared" ref="H55" si="13">H56+H59</f>
        <v>1716.8546283799999</v>
      </c>
      <c r="I55" s="100" t="s">
        <v>84</v>
      </c>
      <c r="J55" s="21">
        <f t="shared" ref="J55" si="14">J56+J59</f>
        <v>1781.17627593</v>
      </c>
      <c r="K55" s="100" t="s">
        <v>84</v>
      </c>
      <c r="L55" s="21">
        <f t="shared" ref="L55" si="15">L56+L59</f>
        <v>1886.4212872400001</v>
      </c>
      <c r="M55" s="100" t="s">
        <v>84</v>
      </c>
      <c r="N55" s="21">
        <f t="shared" ref="N55" si="16">N56+N59</f>
        <v>1956.14529103</v>
      </c>
      <c r="O55" s="100" t="s">
        <v>84</v>
      </c>
      <c r="P55" s="21">
        <f t="shared" ref="P55" si="17">P56+P59</f>
        <v>2034.3911026711999</v>
      </c>
      <c r="Q55" s="100" t="s">
        <v>84</v>
      </c>
      <c r="R55" s="100">
        <f>P55+N55+L55+J55+H55</f>
        <v>9374.9885852511998</v>
      </c>
      <c r="S55" s="81" t="s">
        <v>84</v>
      </c>
    </row>
    <row r="56" spans="1:19" s="79" customFormat="1" x14ac:dyDescent="0.25">
      <c r="A56" s="47" t="s">
        <v>416</v>
      </c>
      <c r="B56" s="6" t="s">
        <v>217</v>
      </c>
      <c r="C56" s="55" t="s">
        <v>321</v>
      </c>
      <c r="D56" s="21">
        <f t="shared" ref="D56:P56" si="18">D57</f>
        <v>1416.6522645700002</v>
      </c>
      <c r="E56" s="21">
        <f t="shared" si="18"/>
        <v>1452.00534266</v>
      </c>
      <c r="F56" s="21">
        <f t="shared" ref="F56" si="19">F57</f>
        <v>1401.5703045600001</v>
      </c>
      <c r="G56" s="21">
        <f t="shared" si="18"/>
        <v>1599.58649786</v>
      </c>
      <c r="H56" s="21">
        <f t="shared" si="18"/>
        <v>1716.8546283799999</v>
      </c>
      <c r="I56" s="100" t="s">
        <v>84</v>
      </c>
      <c r="J56" s="21">
        <f t="shared" si="18"/>
        <v>1781.17627593</v>
      </c>
      <c r="K56" s="100" t="s">
        <v>84</v>
      </c>
      <c r="L56" s="21">
        <f t="shared" si="18"/>
        <v>1886.4212872400001</v>
      </c>
      <c r="M56" s="100" t="s">
        <v>84</v>
      </c>
      <c r="N56" s="21">
        <f t="shared" si="18"/>
        <v>1956.14529103</v>
      </c>
      <c r="O56" s="100" t="s">
        <v>84</v>
      </c>
      <c r="P56" s="21">
        <f t="shared" si="18"/>
        <v>2034.3911026711999</v>
      </c>
      <c r="Q56" s="100" t="s">
        <v>84</v>
      </c>
      <c r="R56" s="100">
        <f>P56+N56+L56+J56+H56</f>
        <v>9374.9885852511998</v>
      </c>
      <c r="S56" s="81" t="s">
        <v>84</v>
      </c>
    </row>
    <row r="57" spans="1:19" s="79" customFormat="1" ht="31.5" x14ac:dyDescent="0.25">
      <c r="A57" s="47" t="s">
        <v>417</v>
      </c>
      <c r="B57" s="9" t="s">
        <v>90</v>
      </c>
      <c r="C57" s="55" t="s">
        <v>321</v>
      </c>
      <c r="D57" s="21">
        <f>'[1]9.1. Смета затрат'!G$16/1000</f>
        <v>1416.6522645700002</v>
      </c>
      <c r="E57" s="21">
        <f>'[2]9.1. Смета затрат'!$J$18/1000</f>
        <v>1452.00534266</v>
      </c>
      <c r="F57" s="21">
        <f>'[1]9.1. Смета затрат'!O$16/1000</f>
        <v>1401.5703045600001</v>
      </c>
      <c r="G57" s="21">
        <f>'[2]9.1. Смета затрат'!$K$18/1000</f>
        <v>1599.58649786</v>
      </c>
      <c r="H57" s="100">
        <f>'[2]9.1. Смета затрат'!$R$18/1000</f>
        <v>1716.8546283799999</v>
      </c>
      <c r="I57" s="100" t="s">
        <v>84</v>
      </c>
      <c r="J57" s="100">
        <f>'[2]9.1. Смета затрат'!$S$18/1000</f>
        <v>1781.17627593</v>
      </c>
      <c r="K57" s="100" t="s">
        <v>84</v>
      </c>
      <c r="L57" s="100">
        <f>'[2]9.1. Смета затрат'!$T$18/1000</f>
        <v>1886.4212872400001</v>
      </c>
      <c r="M57" s="100" t="s">
        <v>84</v>
      </c>
      <c r="N57" s="100">
        <f>'[2]9.1. Смета затрат'!$U$18/1000</f>
        <v>1956.14529103</v>
      </c>
      <c r="O57" s="100" t="s">
        <v>84</v>
      </c>
      <c r="P57" s="100">
        <f>'[3]АО "Россети Янтарь"'!$AO$23/1000</f>
        <v>2034.3911026711999</v>
      </c>
      <c r="Q57" s="100" t="s">
        <v>84</v>
      </c>
      <c r="R57" s="100">
        <f>P57+N57+L57+J57+H57</f>
        <v>9374.9885852511998</v>
      </c>
      <c r="S57" s="81" t="s">
        <v>84</v>
      </c>
    </row>
    <row r="58" spans="1:19" s="79" customFormat="1" x14ac:dyDescent="0.25">
      <c r="A58" s="47" t="s">
        <v>418</v>
      </c>
      <c r="B58" s="9" t="s">
        <v>216</v>
      </c>
      <c r="C58" s="55" t="s">
        <v>321</v>
      </c>
      <c r="D58" s="21" t="s">
        <v>84</v>
      </c>
      <c r="E58" s="21" t="s">
        <v>84</v>
      </c>
      <c r="F58" s="21" t="s">
        <v>84</v>
      </c>
      <c r="G58" s="21" t="s">
        <v>84</v>
      </c>
      <c r="H58" s="21" t="s">
        <v>84</v>
      </c>
      <c r="I58" s="21" t="s">
        <v>84</v>
      </c>
      <c r="J58" s="21" t="s">
        <v>84</v>
      </c>
      <c r="K58" s="21" t="s">
        <v>84</v>
      </c>
      <c r="L58" s="21" t="s">
        <v>84</v>
      </c>
      <c r="M58" s="21" t="s">
        <v>84</v>
      </c>
      <c r="N58" s="21" t="s">
        <v>84</v>
      </c>
      <c r="O58" s="21" t="s">
        <v>84</v>
      </c>
      <c r="P58" s="21" t="s">
        <v>84</v>
      </c>
      <c r="Q58" s="100" t="s">
        <v>84</v>
      </c>
      <c r="R58" s="100" t="s">
        <v>84</v>
      </c>
      <c r="S58" s="81" t="s">
        <v>84</v>
      </c>
    </row>
    <row r="59" spans="1:19" s="79" customFormat="1" x14ac:dyDescent="0.25">
      <c r="A59" s="47" t="s">
        <v>419</v>
      </c>
      <c r="B59" s="6" t="s">
        <v>177</v>
      </c>
      <c r="C59" s="55" t="s">
        <v>321</v>
      </c>
      <c r="D59" s="21">
        <v>0</v>
      </c>
      <c r="E59" s="21">
        <v>0</v>
      </c>
      <c r="F59" s="21">
        <v>0</v>
      </c>
      <c r="G59" s="21">
        <v>0</v>
      </c>
      <c r="H59" s="100">
        <v>0</v>
      </c>
      <c r="I59" s="100" t="s">
        <v>84</v>
      </c>
      <c r="J59" s="100">
        <v>0</v>
      </c>
      <c r="K59" s="100" t="s">
        <v>84</v>
      </c>
      <c r="L59" s="100">
        <v>0</v>
      </c>
      <c r="M59" s="100" t="s">
        <v>84</v>
      </c>
      <c r="N59" s="100">
        <v>0</v>
      </c>
      <c r="O59" s="100" t="s">
        <v>84</v>
      </c>
      <c r="P59" s="100">
        <v>0</v>
      </c>
      <c r="Q59" s="100" t="s">
        <v>84</v>
      </c>
      <c r="R59" s="100">
        <f t="shared" ref="R59:R64" si="20">P59+N59+L59+J59+H59</f>
        <v>0</v>
      </c>
      <c r="S59" s="81" t="s">
        <v>84</v>
      </c>
    </row>
    <row r="60" spans="1:19" s="79" customFormat="1" x14ac:dyDescent="0.25">
      <c r="A60" s="47" t="s">
        <v>420</v>
      </c>
      <c r="B60" s="4" t="s">
        <v>512</v>
      </c>
      <c r="C60" s="55" t="s">
        <v>321</v>
      </c>
      <c r="D60" s="21">
        <f>'[1]9.1. Смета затрат'!G$13/1000+'[1]9.1. Смета затрат'!G$21/1000+'[1]9.1. Смета затрат'!G$23/1000+'[1]9.1. Смета затрат'!G$24/1000</f>
        <v>293.31751391</v>
      </c>
      <c r="E60" s="21">
        <f>'[2]9.1. Смета затрат'!$J$13/1000-E57-E61</f>
        <v>271.62692200000004</v>
      </c>
      <c r="F60" s="21">
        <f>'[1]9.1. Смета затрат'!O$13/1000+'[1]9.1. Смета затрат'!O$21/1000+'[1]9.1. Смета затрат'!O$23/1000+'[1]9.1. Смета затрат'!O$24/1000</f>
        <v>297.37240406628001</v>
      </c>
      <c r="G60" s="21">
        <f>'[2]9.1. Смета затрат'!$K$13/1000-G57-G61</f>
        <v>337.77222789528912</v>
      </c>
      <c r="H60" s="100">
        <f>'[2]9.1. Смета затрат'!$R$13/1000-H57-H61</f>
        <v>354.59839270231248</v>
      </c>
      <c r="I60" s="100" t="s">
        <v>84</v>
      </c>
      <c r="J60" s="100">
        <f>'[2]9.1. Смета затрат'!$S$13/1000-J57-J61</f>
        <v>368.04920502644563</v>
      </c>
      <c r="K60" s="100" t="s">
        <v>84</v>
      </c>
      <c r="L60" s="100">
        <f>'[2]9.1. Смета затрат'!$T$13/1000-L57-L61</f>
        <v>377.00203407214462</v>
      </c>
      <c r="M60" s="100" t="s">
        <v>84</v>
      </c>
      <c r="N60" s="100">
        <f>'[2]9.1. Смета затрат'!$U$13/1000-N57-N61</f>
        <v>391.08499673266647</v>
      </c>
      <c r="O60" s="100" t="s">
        <v>84</v>
      </c>
      <c r="P60" s="100">
        <f>'[3]АО "Россети Янтарь"'!$AO$29/1000-P61</f>
        <v>406.72839660197309</v>
      </c>
      <c r="Q60" s="100" t="s">
        <v>84</v>
      </c>
      <c r="R60" s="100">
        <f t="shared" si="20"/>
        <v>1897.4630251355425</v>
      </c>
      <c r="S60" s="81" t="s">
        <v>84</v>
      </c>
    </row>
    <row r="61" spans="1:19" s="79" customFormat="1" x14ac:dyDescent="0.25">
      <c r="A61" s="47" t="s">
        <v>421</v>
      </c>
      <c r="B61" s="4" t="s">
        <v>513</v>
      </c>
      <c r="C61" s="55" t="s">
        <v>321</v>
      </c>
      <c r="D61" s="21">
        <v>0</v>
      </c>
      <c r="E61" s="21">
        <f>'[2]9.1. Смета затрат'!$J$19/1000+'[2]9.1. Смета затрат'!$J$20/1000</f>
        <v>28.687778199999997</v>
      </c>
      <c r="F61" s="21">
        <v>0</v>
      </c>
      <c r="G61" s="21">
        <f>'[2]9.1. Смета затрат'!$K$19/1000+'[2]9.1. Смета затрат'!$K$20/1000</f>
        <v>30.726791519505561</v>
      </c>
      <c r="H61" s="100">
        <f>'[2]9.1. Смета затрат'!$R$19/1000+'[2]9.1. Смета затрат'!$R$20/1000</f>
        <v>31.358639363095669</v>
      </c>
      <c r="I61" s="100" t="s">
        <v>84</v>
      </c>
      <c r="J61" s="100">
        <f>'[2]9.1. Смета затрат'!$S$19/1000+'[2]9.1. Смета затрат'!$S$20/1000</f>
        <v>31.985812146357588</v>
      </c>
      <c r="K61" s="100" t="s">
        <v>84</v>
      </c>
      <c r="L61" s="100">
        <f>'[2]9.1. Смета затрат'!$T$19/1000+'[2]9.1. Смета затрат'!$T$20/1000</f>
        <v>32.625528386284742</v>
      </c>
      <c r="M61" s="100" t="s">
        <v>84</v>
      </c>
      <c r="N61" s="100">
        <f>'[2]9.1. Смета затрат'!$U$19/1000+'[2]9.1. Смета затрат'!$U$20/1000</f>
        <v>33.278038954810441</v>
      </c>
      <c r="O61" s="100" t="s">
        <v>84</v>
      </c>
      <c r="P61" s="100">
        <f>N61*1.04</f>
        <v>34.609160513002863</v>
      </c>
      <c r="Q61" s="100" t="s">
        <v>84</v>
      </c>
      <c r="R61" s="100">
        <f t="shared" si="20"/>
        <v>163.85717936355132</v>
      </c>
      <c r="S61" s="81" t="s">
        <v>84</v>
      </c>
    </row>
    <row r="62" spans="1:19" s="79" customFormat="1" x14ac:dyDescent="0.25">
      <c r="A62" s="47" t="s">
        <v>422</v>
      </c>
      <c r="B62" s="5" t="s">
        <v>600</v>
      </c>
      <c r="C62" s="55" t="s">
        <v>321</v>
      </c>
      <c r="D62" s="21">
        <f t="shared" ref="D62:G62" si="21">D64+D67</f>
        <v>1115.8913977033333</v>
      </c>
      <c r="E62" s="21">
        <f>E64+E67</f>
        <v>1373.3634803699997</v>
      </c>
      <c r="F62" s="21">
        <f t="shared" ref="F62" si="22">F64+F67</f>
        <v>1398.0183118214404</v>
      </c>
      <c r="G62" s="21">
        <f t="shared" si="21"/>
        <v>1540.444606361667</v>
      </c>
      <c r="H62" s="21">
        <f t="shared" ref="H62" si="23">H64+H67</f>
        <v>1593.3136373343998</v>
      </c>
      <c r="I62" s="100" t="s">
        <v>84</v>
      </c>
      <c r="J62" s="21">
        <f t="shared" ref="J62" si="24">J64+J67</f>
        <v>1678.2712987322877</v>
      </c>
      <c r="K62" s="100" t="s">
        <v>84</v>
      </c>
      <c r="L62" s="21">
        <f t="shared" ref="L62" si="25">L64+L67</f>
        <v>1744.2163597781337</v>
      </c>
      <c r="M62" s="100" t="s">
        <v>84</v>
      </c>
      <c r="N62" s="21">
        <f t="shared" ref="N62" si="26">N64+N67</f>
        <v>1793.7473040368964</v>
      </c>
      <c r="O62" s="100" t="s">
        <v>84</v>
      </c>
      <c r="P62" s="21">
        <f t="shared" ref="P62" si="27">P64+P67</f>
        <v>1865.4971961983724</v>
      </c>
      <c r="Q62" s="100" t="s">
        <v>84</v>
      </c>
      <c r="R62" s="100">
        <f t="shared" si="20"/>
        <v>8675.0457960800904</v>
      </c>
      <c r="S62" s="81" t="s">
        <v>84</v>
      </c>
    </row>
    <row r="63" spans="1:19" s="79" customFormat="1" ht="30" customHeight="1" x14ac:dyDescent="0.25">
      <c r="A63" s="47" t="s">
        <v>423</v>
      </c>
      <c r="B63" s="1" t="s">
        <v>305</v>
      </c>
      <c r="C63" s="55" t="s">
        <v>321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100" t="s">
        <v>84</v>
      </c>
      <c r="J63" s="21">
        <v>0</v>
      </c>
      <c r="K63" s="100" t="s">
        <v>84</v>
      </c>
      <c r="L63" s="21">
        <v>0</v>
      </c>
      <c r="M63" s="100" t="s">
        <v>84</v>
      </c>
      <c r="N63" s="21">
        <v>0</v>
      </c>
      <c r="O63" s="100" t="s">
        <v>84</v>
      </c>
      <c r="P63" s="21">
        <v>0</v>
      </c>
      <c r="Q63" s="100" t="s">
        <v>84</v>
      </c>
      <c r="R63" s="100">
        <f t="shared" si="20"/>
        <v>0</v>
      </c>
      <c r="S63" s="81" t="s">
        <v>84</v>
      </c>
    </row>
    <row r="64" spans="1:19" s="79" customFormat="1" ht="29.25" customHeight="1" x14ac:dyDescent="0.25">
      <c r="A64" s="47" t="s">
        <v>424</v>
      </c>
      <c r="B64" s="1" t="s">
        <v>307</v>
      </c>
      <c r="C64" s="55" t="s">
        <v>321</v>
      </c>
      <c r="D64" s="21">
        <f>'[1]9.1. Смета затрат'!G$35/1000</f>
        <v>987.72570038333322</v>
      </c>
      <c r="E64" s="21">
        <f>'[2]9.1. Смета затрат'!$J$37/1000</f>
        <v>1213.2119651799999</v>
      </c>
      <c r="F64" s="21">
        <f>'[1]9.1. Смета затрат'!O$35/1000</f>
        <v>1244.049542944173</v>
      </c>
      <c r="G64" s="21">
        <f>'[2]9.1. Смета затрат'!$K$37/1000</f>
        <v>1332.4205730000003</v>
      </c>
      <c r="H64" s="100">
        <f>'[2]9.1. Смета затрат'!$R$37/1000</f>
        <v>1376.1729879999998</v>
      </c>
      <c r="I64" s="100" t="s">
        <v>84</v>
      </c>
      <c r="J64" s="100">
        <f>'[2]9.1. Смета затрат'!$S$37/1000</f>
        <v>1451.7910079999997</v>
      </c>
      <c r="K64" s="100" t="s">
        <v>84</v>
      </c>
      <c r="L64" s="100">
        <f>'[2]9.1. Смета затрат'!$T$37/1000</f>
        <v>1514.7623489999999</v>
      </c>
      <c r="M64" s="100" t="s">
        <v>84</v>
      </c>
      <c r="N64" s="100">
        <f>'[2]9.1. Смета затрат'!$U$37/1000</f>
        <v>1560.2060329999999</v>
      </c>
      <c r="O64" s="100" t="s">
        <v>84</v>
      </c>
      <c r="P64" s="100">
        <f>'[3]АО "Россети Янтарь"'!$AO$25/1000</f>
        <v>1622.6142743199998</v>
      </c>
      <c r="Q64" s="100" t="s">
        <v>84</v>
      </c>
      <c r="R64" s="100">
        <f t="shared" si="20"/>
        <v>7525.5466523199993</v>
      </c>
      <c r="S64" s="81" t="s">
        <v>84</v>
      </c>
    </row>
    <row r="65" spans="1:19" s="79" customFormat="1" x14ac:dyDescent="0.25">
      <c r="A65" s="47" t="s">
        <v>425</v>
      </c>
      <c r="B65" s="4" t="s">
        <v>637</v>
      </c>
      <c r="C65" s="55" t="s">
        <v>321</v>
      </c>
      <c r="D65" s="21" t="s">
        <v>84</v>
      </c>
      <c r="E65" s="21" t="s">
        <v>84</v>
      </c>
      <c r="F65" s="21" t="s">
        <v>84</v>
      </c>
      <c r="G65" s="21" t="s">
        <v>84</v>
      </c>
      <c r="H65" s="21" t="s">
        <v>84</v>
      </c>
      <c r="I65" s="21" t="s">
        <v>84</v>
      </c>
      <c r="J65" s="21" t="s">
        <v>84</v>
      </c>
      <c r="K65" s="21" t="s">
        <v>84</v>
      </c>
      <c r="L65" s="21" t="s">
        <v>84</v>
      </c>
      <c r="M65" s="21" t="s">
        <v>84</v>
      </c>
      <c r="N65" s="21" t="s">
        <v>84</v>
      </c>
      <c r="O65" s="21" t="s">
        <v>84</v>
      </c>
      <c r="P65" s="21" t="s">
        <v>84</v>
      </c>
      <c r="Q65" s="100" t="s">
        <v>84</v>
      </c>
      <c r="R65" s="100" t="s">
        <v>84</v>
      </c>
      <c r="S65" s="81" t="s">
        <v>84</v>
      </c>
    </row>
    <row r="66" spans="1:19" s="79" customFormat="1" x14ac:dyDescent="0.25">
      <c r="A66" s="47" t="s">
        <v>426</v>
      </c>
      <c r="B66" s="4" t="s">
        <v>658</v>
      </c>
      <c r="C66" s="55" t="s">
        <v>321</v>
      </c>
      <c r="D66" s="21" t="s">
        <v>84</v>
      </c>
      <c r="E66" s="21" t="s">
        <v>84</v>
      </c>
      <c r="F66" s="21" t="s">
        <v>84</v>
      </c>
      <c r="G66" s="21" t="s">
        <v>84</v>
      </c>
      <c r="H66" s="21" t="s">
        <v>84</v>
      </c>
      <c r="I66" s="21" t="s">
        <v>84</v>
      </c>
      <c r="J66" s="21" t="s">
        <v>84</v>
      </c>
      <c r="K66" s="21" t="s">
        <v>84</v>
      </c>
      <c r="L66" s="21" t="s">
        <v>84</v>
      </c>
      <c r="M66" s="21" t="s">
        <v>84</v>
      </c>
      <c r="N66" s="21" t="s">
        <v>84</v>
      </c>
      <c r="O66" s="21" t="s">
        <v>84</v>
      </c>
      <c r="P66" s="21" t="s">
        <v>84</v>
      </c>
      <c r="Q66" s="100" t="s">
        <v>84</v>
      </c>
      <c r="R66" s="100" t="s">
        <v>84</v>
      </c>
      <c r="S66" s="81" t="s">
        <v>84</v>
      </c>
    </row>
    <row r="67" spans="1:19" s="79" customFormat="1" x14ac:dyDescent="0.25">
      <c r="A67" s="47" t="s">
        <v>427</v>
      </c>
      <c r="B67" s="4" t="s">
        <v>91</v>
      </c>
      <c r="C67" s="55" t="s">
        <v>321</v>
      </c>
      <c r="D67" s="21">
        <f>'[1]9.1. Смета затрат'!G$32/1000+'[1]9.1. Смета затрат'!G$38/1000+'[1]9.1. Смета затрат'!G$41/1000</f>
        <v>128.16569731999999</v>
      </c>
      <c r="E67" s="21">
        <f>'[2]9.1. Смета затрат'!$J$33/1000-E64</f>
        <v>160.15151518999983</v>
      </c>
      <c r="F67" s="21">
        <f>'[1]9.1. Смета затрат'!O$32/1000+'[1]9.1. Смета затрат'!O$38/1000+'[1]9.1. Смета затрат'!O$41/1000</f>
        <v>153.96876887726742</v>
      </c>
      <c r="G67" s="21">
        <f>'[2]9.1. Смета затрат'!$K$33/1000-G64</f>
        <v>208.02403336166662</v>
      </c>
      <c r="H67" s="100">
        <f>'[2]9.1. Смета затрат'!$R$33/1000-H64</f>
        <v>217.1406493344</v>
      </c>
      <c r="I67" s="100" t="s">
        <v>84</v>
      </c>
      <c r="J67" s="100">
        <f>'[2]9.1. Смета затрат'!$S$33/1000-J64</f>
        <v>226.48029073228804</v>
      </c>
      <c r="K67" s="100" t="s">
        <v>84</v>
      </c>
      <c r="L67" s="100">
        <f>'[2]9.1. Смета затрат'!$T$33/1000-L64</f>
        <v>229.45401077813381</v>
      </c>
      <c r="M67" s="100" t="s">
        <v>84</v>
      </c>
      <c r="N67" s="100">
        <f>'[2]9.1. Смета затрат'!$U$33/1000-N64</f>
        <v>233.54127103689643</v>
      </c>
      <c r="O67" s="100" t="s">
        <v>84</v>
      </c>
      <c r="P67" s="100">
        <f>'[3]АО "Россети Янтарь"'!$AO$30/1000</f>
        <v>242.88292187837249</v>
      </c>
      <c r="Q67" s="100" t="s">
        <v>84</v>
      </c>
      <c r="R67" s="100">
        <f t="shared" ref="R67:R76" si="28">P67+N67+L67+J67+H67</f>
        <v>1149.4991437600906</v>
      </c>
      <c r="S67" s="81" t="s">
        <v>84</v>
      </c>
    </row>
    <row r="68" spans="1:19" s="79" customFormat="1" x14ac:dyDescent="0.25">
      <c r="A68" s="47" t="s">
        <v>428</v>
      </c>
      <c r="B68" s="5" t="s">
        <v>394</v>
      </c>
      <c r="C68" s="55" t="s">
        <v>321</v>
      </c>
      <c r="D68" s="21">
        <f>'[1]9.1. Смета затрат'!G$45/1000</f>
        <v>1363.8900378600003</v>
      </c>
      <c r="E68" s="21">
        <f>'[2]9.1. Смета затрат'!$J$51/1000</f>
        <v>1496.6743588300001</v>
      </c>
      <c r="F68" s="21">
        <f>'[1]9.1. Смета затрат'!O$45/1000</f>
        <v>1442.1277109845557</v>
      </c>
      <c r="G68" s="21">
        <f>'[2]9.1. Смета затрат'!$K$51/1000</f>
        <v>1835.8838588200001</v>
      </c>
      <c r="H68" s="100">
        <f>'[2]9.1. Смета затрат'!$R$51/1000</f>
        <v>1909.0392054799995</v>
      </c>
      <c r="I68" s="100" t="s">
        <v>84</v>
      </c>
      <c r="J68" s="100">
        <f>'[2]9.1. Смета затрат'!$S$51/1000</f>
        <v>1985.1207835999999</v>
      </c>
      <c r="K68" s="100" t="s">
        <v>84</v>
      </c>
      <c r="L68" s="100">
        <f>'[2]9.1. Смета затрат'!$T$51/1000</f>
        <v>2064.2456261999996</v>
      </c>
      <c r="M68" s="100" t="s">
        <v>84</v>
      </c>
      <c r="N68" s="100">
        <f>'[2]9.1. Смета затрат'!$U$51/1000</f>
        <v>2146.5354378399998</v>
      </c>
      <c r="O68" s="100" t="s">
        <v>84</v>
      </c>
      <c r="P68" s="100">
        <f>'[3]АО "Россети Янтарь"'!$AO$31/1000</f>
        <v>2232.3968553535997</v>
      </c>
      <c r="Q68" s="100" t="s">
        <v>84</v>
      </c>
      <c r="R68" s="100">
        <f t="shared" si="28"/>
        <v>10337.337908473599</v>
      </c>
      <c r="S68" s="81" t="s">
        <v>84</v>
      </c>
    </row>
    <row r="69" spans="1:19" s="79" customFormat="1" x14ac:dyDescent="0.25">
      <c r="A69" s="47" t="s">
        <v>429</v>
      </c>
      <c r="B69" s="5" t="s">
        <v>395</v>
      </c>
      <c r="C69" s="55" t="s">
        <v>321</v>
      </c>
      <c r="D69" s="21">
        <f>'[1]9.1. Смета затрат'!G$42/1000</f>
        <v>1833.2034717199999</v>
      </c>
      <c r="E69" s="21">
        <f>'[2]9.1. Смета затрат'!$J$45/1000</f>
        <v>1708.0346797799998</v>
      </c>
      <c r="F69" s="21">
        <f>'[1]9.1. Смета затрат'!O$42/1000</f>
        <v>1976.2372409684001</v>
      </c>
      <c r="G69" s="21">
        <f>'[2]9.1. Смета затрат'!$K$45/1000</f>
        <v>2142.8372580200003</v>
      </c>
      <c r="H69" s="100">
        <f>'[2]9.1. Смета затрат'!$R$45/1000</f>
        <v>2248.6332441507002</v>
      </c>
      <c r="I69" s="100" t="s">
        <v>84</v>
      </c>
      <c r="J69" s="100">
        <f>'[2]9.1. Смета затрат'!$S$45/1000</f>
        <v>2308.8268329099919</v>
      </c>
      <c r="K69" s="100" t="s">
        <v>84</v>
      </c>
      <c r="L69" s="100">
        <f>'[2]9.1. Смета затрат'!$T$45/1000</f>
        <v>2355.3560485796556</v>
      </c>
      <c r="M69" s="100" t="s">
        <v>84</v>
      </c>
      <c r="N69" s="100">
        <f>'[2]9.1. Смета затрат'!$U$45/1000</f>
        <v>2410.9872826938831</v>
      </c>
      <c r="O69" s="100" t="s">
        <v>84</v>
      </c>
      <c r="P69" s="100">
        <f>'[3]АО "Россети Янтарь"'!$AO$19/1000</f>
        <v>2450.3599869303825</v>
      </c>
      <c r="Q69" s="100" t="s">
        <v>84</v>
      </c>
      <c r="R69" s="100">
        <f t="shared" si="28"/>
        <v>11774.163395264613</v>
      </c>
      <c r="S69" s="81" t="s">
        <v>84</v>
      </c>
    </row>
    <row r="70" spans="1:19" s="79" customFormat="1" x14ac:dyDescent="0.25">
      <c r="A70" s="47" t="s">
        <v>430</v>
      </c>
      <c r="B70" s="5" t="s">
        <v>601</v>
      </c>
      <c r="C70" s="55" t="s">
        <v>321</v>
      </c>
      <c r="D70" s="21">
        <f>'[1]9.1. Смета затрат'!G$69/1000</f>
        <v>149.20763678999998</v>
      </c>
      <c r="E70" s="21">
        <f>'[2]9.1. Смета затрат'!$J$75/1000</f>
        <v>114.70616104999999</v>
      </c>
      <c r="F70" s="21">
        <f>'[1]9.1. Смета затрат'!O$69/1000</f>
        <v>167.17422539538666</v>
      </c>
      <c r="G70" s="21">
        <f>'[2]9.1. Смета затрат'!$K$75/1000</f>
        <v>156.8851947</v>
      </c>
      <c r="H70" s="100">
        <f>'[2]9.1. Смета затрат'!$R$75/1000</f>
        <v>195.65404139996997</v>
      </c>
      <c r="I70" s="100" t="s">
        <v>84</v>
      </c>
      <c r="J70" s="100">
        <f>'[2]9.1. Смета затрат'!$S$75/1000</f>
        <v>203.16810136723137</v>
      </c>
      <c r="K70" s="100" t="s">
        <v>84</v>
      </c>
      <c r="L70" s="100">
        <f>'[2]9.1. Смета затрат'!$T$75/1000</f>
        <v>209.53282334588735</v>
      </c>
      <c r="M70" s="100" t="s">
        <v>84</v>
      </c>
      <c r="N70" s="100">
        <f>'[2]9.1. Смета затрат'!$U$75/1000</f>
        <v>216.48540336066637</v>
      </c>
      <c r="O70" s="100" t="s">
        <v>84</v>
      </c>
      <c r="P70" s="100">
        <f>P71+P72</f>
        <v>221.29762276734968</v>
      </c>
      <c r="Q70" s="100" t="s">
        <v>84</v>
      </c>
      <c r="R70" s="100">
        <f t="shared" si="28"/>
        <v>1046.1379922411047</v>
      </c>
      <c r="S70" s="81" t="s">
        <v>84</v>
      </c>
    </row>
    <row r="71" spans="1:19" s="79" customFormat="1" x14ac:dyDescent="0.25">
      <c r="A71" s="47" t="s">
        <v>66</v>
      </c>
      <c r="B71" s="4" t="s">
        <v>369</v>
      </c>
      <c r="C71" s="55" t="s">
        <v>321</v>
      </c>
      <c r="D71" s="21">
        <f>'[1]9.1. Смета затрат'!G$73/1000</f>
        <v>144.87722049000001</v>
      </c>
      <c r="E71" s="21">
        <f>'[2]9.1. Смета затрат'!$J$79/1000</f>
        <v>110.25191314999999</v>
      </c>
      <c r="F71" s="21">
        <f>'[1]9.1. Смета затрат'!O$73/1000</f>
        <v>162.29580613538667</v>
      </c>
      <c r="G71" s="21">
        <f>'[2]9.1. Смета затрат'!$K$79/1000</f>
        <v>152.1863237</v>
      </c>
      <c r="H71" s="100">
        <f>'[2]9.1. Смета затрат'!$R$79/1000</f>
        <v>190.81845093996998</v>
      </c>
      <c r="I71" s="100" t="s">
        <v>84</v>
      </c>
      <c r="J71" s="100">
        <f>'[2]9.1. Смета затрат'!$S$79/1000</f>
        <v>198.19115724723133</v>
      </c>
      <c r="K71" s="100" t="s">
        <v>84</v>
      </c>
      <c r="L71" s="100">
        <f>'[2]9.1. Смета затрат'!$T$79/1000</f>
        <v>204.40972254024732</v>
      </c>
      <c r="M71" s="100" t="s">
        <v>84</v>
      </c>
      <c r="N71" s="100">
        <f>'[2]9.1. Смета затрат'!$U$79/1000</f>
        <v>211.21116775719995</v>
      </c>
      <c r="O71" s="100" t="s">
        <v>84</v>
      </c>
      <c r="P71" s="100">
        <f>'[3]АО "Россети Янтарь"'!$AO$33/1000</f>
        <v>216.02338716388326</v>
      </c>
      <c r="Q71" s="100" t="s">
        <v>84</v>
      </c>
      <c r="R71" s="100">
        <f t="shared" si="28"/>
        <v>1020.6538856485317</v>
      </c>
      <c r="S71" s="81" t="s">
        <v>84</v>
      </c>
    </row>
    <row r="72" spans="1:19" s="79" customFormat="1" x14ac:dyDescent="0.25">
      <c r="A72" s="47" t="s">
        <v>366</v>
      </c>
      <c r="B72" s="4" t="s">
        <v>56</v>
      </c>
      <c r="C72" s="55" t="s">
        <v>321</v>
      </c>
      <c r="D72" s="21">
        <f>D70-D71</f>
        <v>4.3304162999999676</v>
      </c>
      <c r="E72" s="21">
        <f t="shared" ref="E72:N72" si="29">E70-E71</f>
        <v>4.4542478999999986</v>
      </c>
      <c r="F72" s="21">
        <f t="shared" ref="F72" si="30">F70-F71</f>
        <v>4.8784192599999869</v>
      </c>
      <c r="G72" s="21">
        <f t="shared" si="29"/>
        <v>4.6988709999999969</v>
      </c>
      <c r="H72" s="21">
        <f t="shared" si="29"/>
        <v>4.8355904599999917</v>
      </c>
      <c r="I72" s="100" t="s">
        <v>84</v>
      </c>
      <c r="J72" s="21">
        <f t="shared" si="29"/>
        <v>4.9769441200000415</v>
      </c>
      <c r="K72" s="100" t="s">
        <v>84</v>
      </c>
      <c r="L72" s="21">
        <f t="shared" si="29"/>
        <v>5.1231008056400356</v>
      </c>
      <c r="M72" s="100" t="s">
        <v>84</v>
      </c>
      <c r="N72" s="21">
        <f t="shared" si="29"/>
        <v>5.2742356034664226</v>
      </c>
      <c r="O72" s="100" t="s">
        <v>84</v>
      </c>
      <c r="P72" s="21">
        <f>N72</f>
        <v>5.2742356034664226</v>
      </c>
      <c r="Q72" s="100" t="s">
        <v>84</v>
      </c>
      <c r="R72" s="100">
        <f t="shared" si="28"/>
        <v>25.484106592572914</v>
      </c>
      <c r="S72" s="81" t="s">
        <v>84</v>
      </c>
    </row>
    <row r="73" spans="1:19" s="79" customFormat="1" x14ac:dyDescent="0.25">
      <c r="A73" s="47" t="s">
        <v>431</v>
      </c>
      <c r="B73" s="5" t="s">
        <v>602</v>
      </c>
      <c r="C73" s="55" t="s">
        <v>321</v>
      </c>
      <c r="D73" s="21">
        <f t="shared" ref="D73:G73" si="31">D38-D53-D62-D68-D69-D70</f>
        <v>679.31935227666554</v>
      </c>
      <c r="E73" s="21">
        <f t="shared" si="31"/>
        <v>422.82003554999983</v>
      </c>
      <c r="F73" s="21">
        <f t="shared" ref="F73" si="32">F38-F53-F62-F68-F69-F70</f>
        <v>749.06744417121422</v>
      </c>
      <c r="G73" s="21">
        <f t="shared" si="31"/>
        <v>654.42421323341819</v>
      </c>
      <c r="H73" s="21">
        <f t="shared" ref="H73" si="33">H38-H53-H62-H68-H69-H70</f>
        <v>1429.6412998809456</v>
      </c>
      <c r="I73" s="100" t="s">
        <v>84</v>
      </c>
      <c r="J73" s="21">
        <f t="shared" ref="J73" si="34">J38-J53-J62-J68-J69-J70</f>
        <v>739.44109642575177</v>
      </c>
      <c r="K73" s="100" t="s">
        <v>84</v>
      </c>
      <c r="L73" s="21">
        <f t="shared" ref="L73" si="35">L38-L53-L62-L68-L69-L70</f>
        <v>1017.6824273167193</v>
      </c>
      <c r="M73" s="100" t="s">
        <v>84</v>
      </c>
      <c r="N73" s="21">
        <f t="shared" ref="N73" si="36">N38-N53-N62-N68-N69-N70</f>
        <v>1073.9890306185209</v>
      </c>
      <c r="O73" s="100" t="s">
        <v>84</v>
      </c>
      <c r="P73" s="21">
        <f t="shared" ref="P73" si="37">P38-P53-P62-P68-P69-P70</f>
        <v>1117.1595612674021</v>
      </c>
      <c r="Q73" s="100" t="s">
        <v>84</v>
      </c>
      <c r="R73" s="100">
        <f t="shared" si="28"/>
        <v>5377.9134155093398</v>
      </c>
      <c r="S73" s="81" t="s">
        <v>84</v>
      </c>
    </row>
    <row r="74" spans="1:19" s="79" customFormat="1" x14ac:dyDescent="0.25">
      <c r="A74" s="47" t="s">
        <v>432</v>
      </c>
      <c r="B74" s="4" t="s">
        <v>92</v>
      </c>
      <c r="C74" s="55" t="s">
        <v>321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100" t="s">
        <v>84</v>
      </c>
      <c r="J74" s="21">
        <v>0</v>
      </c>
      <c r="K74" s="100" t="s">
        <v>84</v>
      </c>
      <c r="L74" s="21">
        <v>0</v>
      </c>
      <c r="M74" s="100" t="s">
        <v>84</v>
      </c>
      <c r="N74" s="21">
        <v>0</v>
      </c>
      <c r="O74" s="100" t="s">
        <v>84</v>
      </c>
      <c r="P74" s="21">
        <v>0</v>
      </c>
      <c r="Q74" s="100" t="s">
        <v>84</v>
      </c>
      <c r="R74" s="100">
        <f t="shared" si="28"/>
        <v>0</v>
      </c>
      <c r="S74" s="81" t="s">
        <v>84</v>
      </c>
    </row>
    <row r="75" spans="1:19" s="79" customFormat="1" ht="15.75" customHeight="1" x14ac:dyDescent="0.25">
      <c r="A75" s="47" t="s">
        <v>433</v>
      </c>
      <c r="B75" s="4" t="s">
        <v>93</v>
      </c>
      <c r="C75" s="55" t="s">
        <v>321</v>
      </c>
      <c r="D75" s="21">
        <f>'[1]9.1. Смета затрат'!G$84/1000</f>
        <v>209.00920220999998</v>
      </c>
      <c r="E75" s="21">
        <f>'[2]9.1. Смета затрат'!$J$90/1000</f>
        <v>3.7398228600000003</v>
      </c>
      <c r="F75" s="21">
        <f>'[1]9.1. Смета затрат'!O$84/1000</f>
        <v>262.29419278159997</v>
      </c>
      <c r="G75" s="21">
        <f>'[2]9.1. Смета затрат'!$K$90/1000</f>
        <v>139.41306734760002</v>
      </c>
      <c r="H75" s="21">
        <f>'[2]9.1. Смета затрат'!$R$90/1000</f>
        <v>733.16262270799996</v>
      </c>
      <c r="I75" s="100" t="s">
        <v>84</v>
      </c>
      <c r="J75" s="21">
        <f>'[2]9.1. Смета затрат'!$S$90/1000</f>
        <v>7.100067168796401</v>
      </c>
      <c r="K75" s="100" t="s">
        <v>84</v>
      </c>
      <c r="L75" s="21">
        <f>'[2]9.1. Смета затрат'!$T$90/1000</f>
        <v>7.3517970208152716</v>
      </c>
      <c r="M75" s="100" t="s">
        <v>84</v>
      </c>
      <c r="N75" s="21">
        <f>'[2]9.1. Смета затрат'!$U$90/1000</f>
        <v>7.6149330158270621</v>
      </c>
      <c r="O75" s="100" t="s">
        <v>84</v>
      </c>
      <c r="P75" s="21">
        <f>N75</f>
        <v>7.6149330158270621</v>
      </c>
      <c r="Q75" s="100" t="s">
        <v>84</v>
      </c>
      <c r="R75" s="100">
        <f t="shared" si="28"/>
        <v>762.84435292926571</v>
      </c>
      <c r="S75" s="81" t="s">
        <v>84</v>
      </c>
    </row>
    <row r="76" spans="1:19" s="79" customFormat="1" ht="16.5" thickBot="1" x14ac:dyDescent="0.3">
      <c r="A76" s="48" t="s">
        <v>434</v>
      </c>
      <c r="B76" s="12" t="s">
        <v>94</v>
      </c>
      <c r="C76" s="69" t="s">
        <v>321</v>
      </c>
      <c r="D76" s="64">
        <f>D73-D74-D75</f>
        <v>470.31015006666553</v>
      </c>
      <c r="E76" s="64">
        <f>E73-E74-E75</f>
        <v>419.08021268999983</v>
      </c>
      <c r="F76" s="64">
        <f t="shared" ref="F76" si="38">F73-F74-F75</f>
        <v>486.77325138961424</v>
      </c>
      <c r="G76" s="64">
        <f t="shared" ref="G76" si="39">G73-G74-G75</f>
        <v>515.01114588581822</v>
      </c>
      <c r="H76" s="64">
        <f t="shared" ref="H76" si="40">H73-H74-H75</f>
        <v>696.47867717294559</v>
      </c>
      <c r="I76" s="102" t="s">
        <v>84</v>
      </c>
      <c r="J76" s="64">
        <f t="shared" ref="J76" si="41">J73-J74-J75</f>
        <v>732.34102925695538</v>
      </c>
      <c r="K76" s="102" t="s">
        <v>84</v>
      </c>
      <c r="L76" s="64">
        <f t="shared" ref="L76" si="42">L73-L74-L75</f>
        <v>1010.330630295904</v>
      </c>
      <c r="M76" s="102" t="s">
        <v>84</v>
      </c>
      <c r="N76" s="64">
        <f t="shared" ref="N76" si="43">N73-N74-N75</f>
        <v>1066.3740976026938</v>
      </c>
      <c r="O76" s="102" t="s">
        <v>84</v>
      </c>
      <c r="P76" s="64">
        <f t="shared" ref="P76" si="44">P73-P74-P75</f>
        <v>1109.544628251575</v>
      </c>
      <c r="Q76" s="102" t="s">
        <v>84</v>
      </c>
      <c r="R76" s="102">
        <f t="shared" si="28"/>
        <v>4615.0690625800744</v>
      </c>
      <c r="S76" s="82" t="s">
        <v>84</v>
      </c>
    </row>
    <row r="77" spans="1:19" s="79" customFormat="1" x14ac:dyDescent="0.25">
      <c r="A77" s="46" t="s">
        <v>435</v>
      </c>
      <c r="B77" s="95" t="s">
        <v>440</v>
      </c>
      <c r="C77" s="53" t="s">
        <v>321</v>
      </c>
      <c r="D77" s="21" t="s">
        <v>84</v>
      </c>
      <c r="E77" s="21" t="s">
        <v>84</v>
      </c>
      <c r="F77" s="21" t="s">
        <v>84</v>
      </c>
      <c r="G77" s="21" t="s">
        <v>84</v>
      </c>
      <c r="H77" s="21" t="s">
        <v>84</v>
      </c>
      <c r="I77" s="21" t="s">
        <v>84</v>
      </c>
      <c r="J77" s="21" t="s">
        <v>84</v>
      </c>
      <c r="K77" s="21" t="s">
        <v>84</v>
      </c>
      <c r="L77" s="21" t="s">
        <v>84</v>
      </c>
      <c r="M77" s="21" t="s">
        <v>84</v>
      </c>
      <c r="N77" s="21" t="s">
        <v>84</v>
      </c>
      <c r="O77" s="21" t="s">
        <v>84</v>
      </c>
      <c r="P77" s="21" t="s">
        <v>84</v>
      </c>
      <c r="Q77" s="100" t="s">
        <v>84</v>
      </c>
      <c r="R77" s="100" t="s">
        <v>84</v>
      </c>
      <c r="S77" s="81" t="s">
        <v>84</v>
      </c>
    </row>
    <row r="78" spans="1:19" s="79" customFormat="1" x14ac:dyDescent="0.25">
      <c r="A78" s="47" t="s">
        <v>436</v>
      </c>
      <c r="B78" s="4" t="s">
        <v>57</v>
      </c>
      <c r="C78" s="54" t="s">
        <v>321</v>
      </c>
      <c r="D78" s="21">
        <f>'[1]5.ТОиР'!$G$10/1000-'[1]5.ТОиР'!$G$28/1000</f>
        <v>322.23470488999999</v>
      </c>
      <c r="E78" s="21">
        <f>'[2]9.1. Смета затрат'!$J$169/1000</f>
        <v>476.27639388999984</v>
      </c>
      <c r="F78" s="21">
        <f>'[1]5.ТОиР'!$O$10/1000-'[1]5.ТОиР'!$O$28/1000</f>
        <v>356.27355399999999</v>
      </c>
      <c r="G78" s="21">
        <f>'[2]9.1. Смета затрат'!$K$169/1000</f>
        <v>505.45870568999999</v>
      </c>
      <c r="H78" s="100">
        <f>'[2]9.1. Смета затрат'!$R$169/1000</f>
        <v>537.09923100000003</v>
      </c>
      <c r="I78" s="100" t="s">
        <v>84</v>
      </c>
      <c r="J78" s="100">
        <f>'[2]9.1. Смета затрат'!$S$169/1000</f>
        <v>558.03604300000006</v>
      </c>
      <c r="K78" s="100" t="s">
        <v>84</v>
      </c>
      <c r="L78" s="100">
        <f>'[2]9.1. Смета затрат'!$T$169/1000</f>
        <v>564.42703700000004</v>
      </c>
      <c r="M78" s="100" t="s">
        <v>84</v>
      </c>
      <c r="N78" s="100">
        <f>'[2]9.1. Смета затрат'!$U$169/1000</f>
        <v>582.02206500000011</v>
      </c>
      <c r="O78" s="100" t="s">
        <v>84</v>
      </c>
      <c r="P78" s="100">
        <f>'[3]АО "Россети Янтарь"'!$AO$34/1000</f>
        <v>605.30294760000004</v>
      </c>
      <c r="Q78" s="100" t="s">
        <v>84</v>
      </c>
      <c r="R78" s="100">
        <f>P78+N78+L78+J78+H78</f>
        <v>2846.8873236000004</v>
      </c>
      <c r="S78" s="81" t="s">
        <v>84</v>
      </c>
    </row>
    <row r="79" spans="1:19" s="79" customFormat="1" x14ac:dyDescent="0.25">
      <c r="A79" s="47" t="s">
        <v>437</v>
      </c>
      <c r="B79" s="4" t="s">
        <v>58</v>
      </c>
      <c r="C79" s="54" t="s">
        <v>321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100" t="s">
        <v>84</v>
      </c>
      <c r="J79" s="21">
        <v>0</v>
      </c>
      <c r="K79" s="100" t="s">
        <v>84</v>
      </c>
      <c r="L79" s="21">
        <v>0</v>
      </c>
      <c r="M79" s="100" t="s">
        <v>84</v>
      </c>
      <c r="N79" s="21">
        <v>0</v>
      </c>
      <c r="O79" s="100" t="s">
        <v>84</v>
      </c>
      <c r="P79" s="21">
        <v>0</v>
      </c>
      <c r="Q79" s="100" t="s">
        <v>84</v>
      </c>
      <c r="R79" s="100">
        <f>P79+N79+L79+J79+H79</f>
        <v>0</v>
      </c>
      <c r="S79" s="81" t="s">
        <v>84</v>
      </c>
    </row>
    <row r="80" spans="1:19" s="79" customFormat="1" ht="16.5" thickBot="1" x14ac:dyDescent="0.3">
      <c r="A80" s="49" t="s">
        <v>438</v>
      </c>
      <c r="B80" s="13" t="s">
        <v>4</v>
      </c>
      <c r="C80" s="56" t="s">
        <v>321</v>
      </c>
      <c r="D80" s="64">
        <f>-'[1]8.ОФР'!G$31/1000</f>
        <v>321.67676193</v>
      </c>
      <c r="E80" s="64">
        <f>-'[2]8.ОФР'!$H$32/1000</f>
        <v>376.51903234000002</v>
      </c>
      <c r="F80" s="64">
        <f>-'[1]8.ОФР'!O$31/1000</f>
        <v>354.67718596163877</v>
      </c>
      <c r="G80" s="64">
        <f>-'[2]8.ОФР'!$I$32/1000</f>
        <v>520.95462426999984</v>
      </c>
      <c r="H80" s="102">
        <f>-'[2]8.ОФР'!$P$32/1000</f>
        <v>551.88032734000012</v>
      </c>
      <c r="I80" s="102" t="s">
        <v>84</v>
      </c>
      <c r="J80" s="102">
        <f>-'[2]8.ОФР'!$Q$32/1000</f>
        <v>573.92081048999989</v>
      </c>
      <c r="K80" s="102" t="s">
        <v>84</v>
      </c>
      <c r="L80" s="102">
        <f>-'[2]8.ОФР'!$R$32/1000</f>
        <v>596.42061896999996</v>
      </c>
      <c r="M80" s="102" t="s">
        <v>84</v>
      </c>
      <c r="N80" s="102">
        <f>-'[2]8.ОФР'!$S$32/1000</f>
        <v>619.88994865000006</v>
      </c>
      <c r="O80" s="102" t="s">
        <v>84</v>
      </c>
      <c r="P80" s="102">
        <f>'[3]АО "Россети Янтарь"'!$AO$35/1000</f>
        <v>644.68554659600011</v>
      </c>
      <c r="Q80" s="102" t="s">
        <v>84</v>
      </c>
      <c r="R80" s="102">
        <f>P80+N80+L80+J80+H80</f>
        <v>2986.7972520459998</v>
      </c>
      <c r="S80" s="82" t="s">
        <v>84</v>
      </c>
    </row>
    <row r="81" spans="1:19" s="79" customFormat="1" x14ac:dyDescent="0.25">
      <c r="A81" s="50" t="s">
        <v>16</v>
      </c>
      <c r="B81" s="15" t="s">
        <v>652</v>
      </c>
      <c r="C81" s="57" t="s">
        <v>321</v>
      </c>
      <c r="D81" s="83">
        <f t="shared" ref="D81:P81" si="45">D23-D38</f>
        <v>1382.3554571334817</v>
      </c>
      <c r="E81" s="83">
        <f t="shared" si="45"/>
        <v>1491.9985914126009</v>
      </c>
      <c r="F81" s="83">
        <f t="shared" ref="F81" si="46">F23-F38</f>
        <v>1249.4685399537011</v>
      </c>
      <c r="G81" s="83">
        <f t="shared" si="45"/>
        <v>1537.9103395246257</v>
      </c>
      <c r="H81" s="83">
        <f t="shared" si="45"/>
        <v>738.88724653040299</v>
      </c>
      <c r="I81" s="101" t="s">
        <v>84</v>
      </c>
      <c r="J81" s="83">
        <f t="shared" si="45"/>
        <v>1671.9537054724969</v>
      </c>
      <c r="K81" s="101" t="s">
        <v>84</v>
      </c>
      <c r="L81" s="83">
        <f t="shared" si="45"/>
        <v>1943.81872727874</v>
      </c>
      <c r="M81" s="101" t="s">
        <v>84</v>
      </c>
      <c r="N81" s="83">
        <f t="shared" si="45"/>
        <v>1995.6427053934513</v>
      </c>
      <c r="O81" s="101" t="s">
        <v>84</v>
      </c>
      <c r="P81" s="83">
        <f t="shared" si="45"/>
        <v>2132.8564946507158</v>
      </c>
      <c r="Q81" s="101" t="s">
        <v>84</v>
      </c>
      <c r="R81" s="101">
        <f>P81+N81+L81+J81+H81</f>
        <v>8483.158879325807</v>
      </c>
      <c r="S81" s="84" t="s">
        <v>84</v>
      </c>
    </row>
    <row r="82" spans="1:19" s="79" customFormat="1" x14ac:dyDescent="0.25">
      <c r="A82" s="47" t="s">
        <v>37</v>
      </c>
      <c r="B82" s="2" t="s">
        <v>597</v>
      </c>
      <c r="C82" s="54" t="s">
        <v>321</v>
      </c>
      <c r="D82" s="21" t="s">
        <v>84</v>
      </c>
      <c r="E82" s="21" t="s">
        <v>84</v>
      </c>
      <c r="F82" s="21" t="s">
        <v>84</v>
      </c>
      <c r="G82" s="21" t="s">
        <v>84</v>
      </c>
      <c r="H82" s="21" t="s">
        <v>84</v>
      </c>
      <c r="I82" s="21" t="s">
        <v>84</v>
      </c>
      <c r="J82" s="21" t="s">
        <v>84</v>
      </c>
      <c r="K82" s="21" t="s">
        <v>84</v>
      </c>
      <c r="L82" s="21" t="s">
        <v>84</v>
      </c>
      <c r="M82" s="21" t="s">
        <v>84</v>
      </c>
      <c r="N82" s="21" t="s">
        <v>84</v>
      </c>
      <c r="O82" s="21" t="s">
        <v>84</v>
      </c>
      <c r="P82" s="21" t="s">
        <v>84</v>
      </c>
      <c r="Q82" s="100" t="s">
        <v>84</v>
      </c>
      <c r="R82" s="100" t="s">
        <v>84</v>
      </c>
      <c r="S82" s="81" t="s">
        <v>84</v>
      </c>
    </row>
    <row r="83" spans="1:19" s="79" customFormat="1" ht="27" customHeight="1" x14ac:dyDescent="0.25">
      <c r="A83" s="47" t="s">
        <v>405</v>
      </c>
      <c r="B83" s="1" t="s">
        <v>474</v>
      </c>
      <c r="C83" s="54" t="s">
        <v>321</v>
      </c>
      <c r="D83" s="21" t="s">
        <v>84</v>
      </c>
      <c r="E83" s="21" t="s">
        <v>84</v>
      </c>
      <c r="F83" s="21" t="s">
        <v>84</v>
      </c>
      <c r="G83" s="21" t="s">
        <v>84</v>
      </c>
      <c r="H83" s="21" t="s">
        <v>84</v>
      </c>
      <c r="I83" s="21" t="s">
        <v>84</v>
      </c>
      <c r="J83" s="21" t="s">
        <v>84</v>
      </c>
      <c r="K83" s="21" t="s">
        <v>84</v>
      </c>
      <c r="L83" s="21" t="s">
        <v>84</v>
      </c>
      <c r="M83" s="21" t="s">
        <v>84</v>
      </c>
      <c r="N83" s="21" t="s">
        <v>84</v>
      </c>
      <c r="O83" s="21" t="s">
        <v>84</v>
      </c>
      <c r="P83" s="21" t="s">
        <v>84</v>
      </c>
      <c r="Q83" s="100" t="s">
        <v>84</v>
      </c>
      <c r="R83" s="100" t="s">
        <v>84</v>
      </c>
      <c r="S83" s="81" t="s">
        <v>84</v>
      </c>
    </row>
    <row r="84" spans="1:19" s="79" customFormat="1" ht="27.75" customHeight="1" x14ac:dyDescent="0.25">
      <c r="A84" s="47" t="s">
        <v>406</v>
      </c>
      <c r="B84" s="1" t="s">
        <v>475</v>
      </c>
      <c r="C84" s="54" t="s">
        <v>321</v>
      </c>
      <c r="D84" s="21" t="s">
        <v>84</v>
      </c>
      <c r="E84" s="21" t="s">
        <v>84</v>
      </c>
      <c r="F84" s="21" t="s">
        <v>84</v>
      </c>
      <c r="G84" s="21" t="s">
        <v>84</v>
      </c>
      <c r="H84" s="21" t="s">
        <v>84</v>
      </c>
      <c r="I84" s="21" t="s">
        <v>84</v>
      </c>
      <c r="J84" s="21" t="s">
        <v>84</v>
      </c>
      <c r="K84" s="21" t="s">
        <v>84</v>
      </c>
      <c r="L84" s="21" t="s">
        <v>84</v>
      </c>
      <c r="M84" s="21" t="s">
        <v>84</v>
      </c>
      <c r="N84" s="21" t="s">
        <v>84</v>
      </c>
      <c r="O84" s="21" t="s">
        <v>84</v>
      </c>
      <c r="P84" s="21" t="s">
        <v>84</v>
      </c>
      <c r="Q84" s="100" t="s">
        <v>84</v>
      </c>
      <c r="R84" s="100" t="s">
        <v>84</v>
      </c>
      <c r="S84" s="81" t="s">
        <v>84</v>
      </c>
    </row>
    <row r="85" spans="1:19" s="79" customFormat="1" ht="27.75" customHeight="1" x14ac:dyDescent="0.25">
      <c r="A85" s="47" t="s">
        <v>407</v>
      </c>
      <c r="B85" s="1" t="s">
        <v>460</v>
      </c>
      <c r="C85" s="54" t="s">
        <v>321</v>
      </c>
      <c r="D85" s="21" t="s">
        <v>84</v>
      </c>
      <c r="E85" s="21" t="s">
        <v>84</v>
      </c>
      <c r="F85" s="21" t="s">
        <v>84</v>
      </c>
      <c r="G85" s="21" t="s">
        <v>84</v>
      </c>
      <c r="H85" s="21" t="s">
        <v>84</v>
      </c>
      <c r="I85" s="21" t="s">
        <v>84</v>
      </c>
      <c r="J85" s="21" t="s">
        <v>84</v>
      </c>
      <c r="K85" s="21" t="s">
        <v>84</v>
      </c>
      <c r="L85" s="21" t="s">
        <v>84</v>
      </c>
      <c r="M85" s="21" t="s">
        <v>84</v>
      </c>
      <c r="N85" s="21" t="s">
        <v>84</v>
      </c>
      <c r="O85" s="21" t="s">
        <v>84</v>
      </c>
      <c r="P85" s="21" t="s">
        <v>84</v>
      </c>
      <c r="Q85" s="100" t="s">
        <v>84</v>
      </c>
      <c r="R85" s="100" t="s">
        <v>84</v>
      </c>
      <c r="S85" s="81" t="s">
        <v>84</v>
      </c>
    </row>
    <row r="86" spans="1:19" s="79" customFormat="1" x14ac:dyDescent="0.25">
      <c r="A86" s="47" t="s">
        <v>38</v>
      </c>
      <c r="B86" s="2" t="s">
        <v>635</v>
      </c>
      <c r="C86" s="54" t="s">
        <v>321</v>
      </c>
      <c r="D86" s="21" t="s">
        <v>84</v>
      </c>
      <c r="E86" s="21" t="s">
        <v>84</v>
      </c>
      <c r="F86" s="21" t="s">
        <v>84</v>
      </c>
      <c r="G86" s="21" t="s">
        <v>84</v>
      </c>
      <c r="H86" s="21" t="s">
        <v>84</v>
      </c>
      <c r="I86" s="21" t="s">
        <v>84</v>
      </c>
      <c r="J86" s="21" t="s">
        <v>84</v>
      </c>
      <c r="K86" s="21" t="s">
        <v>84</v>
      </c>
      <c r="L86" s="21" t="s">
        <v>84</v>
      </c>
      <c r="M86" s="21" t="s">
        <v>84</v>
      </c>
      <c r="N86" s="21" t="s">
        <v>84</v>
      </c>
      <c r="O86" s="21" t="s">
        <v>84</v>
      </c>
      <c r="P86" s="21" t="s">
        <v>84</v>
      </c>
      <c r="Q86" s="100" t="s">
        <v>84</v>
      </c>
      <c r="R86" s="100" t="s">
        <v>84</v>
      </c>
      <c r="S86" s="81" t="s">
        <v>84</v>
      </c>
    </row>
    <row r="87" spans="1:19" s="79" customFormat="1" x14ac:dyDescent="0.25">
      <c r="A87" s="47" t="s">
        <v>322</v>
      </c>
      <c r="B87" s="2" t="s">
        <v>520</v>
      </c>
      <c r="C87" s="54" t="s">
        <v>321</v>
      </c>
      <c r="D87" s="21">
        <f t="shared" ref="D87:G87" si="47">D29-D44</f>
        <v>429.14227431347899</v>
      </c>
      <c r="E87" s="21">
        <f t="shared" si="47"/>
        <v>1144.8241163926004</v>
      </c>
      <c r="F87" s="21">
        <f t="shared" ref="F87" si="48">F29-F44</f>
        <v>954.37513545398178</v>
      </c>
      <c r="G87" s="21">
        <f t="shared" si="47"/>
        <v>1220.2934782780258</v>
      </c>
      <c r="H87" s="21">
        <f t="shared" ref="H87" si="49">H29-H44</f>
        <v>607.17415917183826</v>
      </c>
      <c r="I87" s="100" t="s">
        <v>84</v>
      </c>
      <c r="J87" s="21">
        <f t="shared" ref="J87" si="50">J29-J44</f>
        <v>1545.6719826817025</v>
      </c>
      <c r="K87" s="100" t="s">
        <v>84</v>
      </c>
      <c r="L87" s="21">
        <f t="shared" ref="L87" si="51">L29-L44</f>
        <v>1808.9917149765097</v>
      </c>
      <c r="M87" s="100" t="s">
        <v>84</v>
      </c>
      <c r="N87" s="21">
        <f t="shared" ref="N87" si="52">N29-N44</f>
        <v>1841.272351426107</v>
      </c>
      <c r="O87" s="100" t="s">
        <v>84</v>
      </c>
      <c r="P87" s="21">
        <f t="shared" ref="P87" si="53">P29-P44</f>
        <v>1975.6262598580124</v>
      </c>
      <c r="Q87" s="100" t="s">
        <v>84</v>
      </c>
      <c r="R87" s="100">
        <f>P87+N87+L87+J87+H87</f>
        <v>7778.7364681141698</v>
      </c>
      <c r="S87" s="81" t="s">
        <v>84</v>
      </c>
    </row>
    <row r="88" spans="1:19" s="79" customFormat="1" x14ac:dyDescent="0.25">
      <c r="A88" s="47" t="s">
        <v>323</v>
      </c>
      <c r="B88" s="2" t="s">
        <v>636</v>
      </c>
      <c r="C88" s="54" t="s">
        <v>321</v>
      </c>
      <c r="D88" s="21" t="s">
        <v>84</v>
      </c>
      <c r="E88" s="21" t="s">
        <v>84</v>
      </c>
      <c r="F88" s="21" t="s">
        <v>84</v>
      </c>
      <c r="G88" s="21" t="s">
        <v>84</v>
      </c>
      <c r="H88" s="21" t="s">
        <v>84</v>
      </c>
      <c r="I88" s="101" t="s">
        <v>84</v>
      </c>
      <c r="J88" s="21" t="s">
        <v>84</v>
      </c>
      <c r="K88" s="101" t="s">
        <v>84</v>
      </c>
      <c r="L88" s="21" t="s">
        <v>84</v>
      </c>
      <c r="M88" s="101" t="s">
        <v>84</v>
      </c>
      <c r="N88" s="21" t="s">
        <v>84</v>
      </c>
      <c r="O88" s="101" t="s">
        <v>84</v>
      </c>
      <c r="P88" s="21" t="s">
        <v>84</v>
      </c>
      <c r="Q88" s="101" t="s">
        <v>84</v>
      </c>
      <c r="R88" s="101" t="s">
        <v>84</v>
      </c>
      <c r="S88" s="84" t="s">
        <v>84</v>
      </c>
    </row>
    <row r="89" spans="1:19" s="79" customFormat="1" x14ac:dyDescent="0.25">
      <c r="A89" s="47" t="s">
        <v>324</v>
      </c>
      <c r="B89" s="2" t="s">
        <v>521</v>
      </c>
      <c r="C89" s="54" t="s">
        <v>321</v>
      </c>
      <c r="D89" s="21">
        <f t="shared" ref="D89:G89" si="54">D31-D46</f>
        <v>905.34026378999988</v>
      </c>
      <c r="E89" s="21">
        <f t="shared" si="54"/>
        <v>327.66694987999995</v>
      </c>
      <c r="F89" s="21">
        <f t="shared" ref="F89" si="55">F31-F46</f>
        <v>188.66889522399623</v>
      </c>
      <c r="G89" s="21">
        <f t="shared" si="54"/>
        <v>251.71584801</v>
      </c>
      <c r="H89" s="21">
        <f t="shared" ref="H89" si="56">H31-H46</f>
        <v>32.566929214286802</v>
      </c>
      <c r="I89" s="100" t="s">
        <v>84</v>
      </c>
      <c r="J89" s="21">
        <f t="shared" ref="J89" si="57">J31-J46</f>
        <v>17.770800290623328</v>
      </c>
      <c r="K89" s="100" t="s">
        <v>84</v>
      </c>
      <c r="L89" s="21">
        <f t="shared" ref="L89" si="58">L31-L46</f>
        <v>-10.517672318321516</v>
      </c>
      <c r="M89" s="100" t="s">
        <v>84</v>
      </c>
      <c r="N89" s="21">
        <f t="shared" ref="N89" si="59">N31-N46</f>
        <v>-2.6027562182450339</v>
      </c>
      <c r="O89" s="100" t="s">
        <v>84</v>
      </c>
      <c r="P89" s="21">
        <f t="shared" ref="P89" si="60">P31-P46</f>
        <v>-6.0217998003081732</v>
      </c>
      <c r="Q89" s="100" t="s">
        <v>84</v>
      </c>
      <c r="R89" s="100">
        <f>P89+N89+L89+J89+H89</f>
        <v>31.195501168035406</v>
      </c>
      <c r="S89" s="81" t="s">
        <v>84</v>
      </c>
    </row>
    <row r="90" spans="1:19" s="79" customFormat="1" x14ac:dyDescent="0.25">
      <c r="A90" s="47" t="s">
        <v>325</v>
      </c>
      <c r="B90" s="2" t="s">
        <v>522</v>
      </c>
      <c r="C90" s="54" t="s">
        <v>321</v>
      </c>
      <c r="D90" s="21">
        <v>0</v>
      </c>
      <c r="E90" s="21">
        <v>0</v>
      </c>
      <c r="F90" s="21">
        <v>0</v>
      </c>
      <c r="G90" s="21">
        <v>0</v>
      </c>
      <c r="H90" s="100" t="s">
        <v>84</v>
      </c>
      <c r="I90" s="100" t="s">
        <v>84</v>
      </c>
      <c r="J90" s="100" t="s">
        <v>84</v>
      </c>
      <c r="K90" s="100" t="s">
        <v>84</v>
      </c>
      <c r="L90" s="100" t="s">
        <v>84</v>
      </c>
      <c r="M90" s="100" t="s">
        <v>84</v>
      </c>
      <c r="N90" s="100" t="s">
        <v>84</v>
      </c>
      <c r="O90" s="100" t="s">
        <v>84</v>
      </c>
      <c r="P90" s="100" t="s">
        <v>84</v>
      </c>
      <c r="Q90" s="100" t="s">
        <v>84</v>
      </c>
      <c r="R90" s="100" t="s">
        <v>84</v>
      </c>
      <c r="S90" s="81" t="s">
        <v>84</v>
      </c>
    </row>
    <row r="91" spans="1:19" s="79" customFormat="1" x14ac:dyDescent="0.25">
      <c r="A91" s="47" t="s">
        <v>326</v>
      </c>
      <c r="B91" s="2" t="s">
        <v>643</v>
      </c>
      <c r="C91" s="54" t="s">
        <v>321</v>
      </c>
      <c r="D91" s="21" t="s">
        <v>84</v>
      </c>
      <c r="E91" s="21" t="s">
        <v>84</v>
      </c>
      <c r="F91" s="21" t="s">
        <v>84</v>
      </c>
      <c r="G91" s="21" t="s">
        <v>84</v>
      </c>
      <c r="H91" s="21" t="s">
        <v>84</v>
      </c>
      <c r="I91" s="100" t="s">
        <v>84</v>
      </c>
      <c r="J91" s="21" t="s">
        <v>84</v>
      </c>
      <c r="K91" s="100" t="s">
        <v>84</v>
      </c>
      <c r="L91" s="21" t="s">
        <v>84</v>
      </c>
      <c r="M91" s="100" t="s">
        <v>84</v>
      </c>
      <c r="N91" s="21" t="s">
        <v>84</v>
      </c>
      <c r="O91" s="100" t="s">
        <v>84</v>
      </c>
      <c r="P91" s="21" t="s">
        <v>84</v>
      </c>
      <c r="Q91" s="100" t="s">
        <v>84</v>
      </c>
      <c r="R91" s="100" t="s">
        <v>84</v>
      </c>
      <c r="S91" s="81" t="s">
        <v>84</v>
      </c>
    </row>
    <row r="92" spans="1:19" s="79" customFormat="1" ht="31.5" x14ac:dyDescent="0.25">
      <c r="A92" s="47" t="s">
        <v>327</v>
      </c>
      <c r="B92" s="3" t="s">
        <v>391</v>
      </c>
      <c r="C92" s="54" t="s">
        <v>321</v>
      </c>
      <c r="D92" s="21" t="s">
        <v>84</v>
      </c>
      <c r="E92" s="21" t="s">
        <v>84</v>
      </c>
      <c r="F92" s="21" t="s">
        <v>84</v>
      </c>
      <c r="G92" s="21" t="s">
        <v>84</v>
      </c>
      <c r="H92" s="21" t="s">
        <v>84</v>
      </c>
      <c r="I92" s="100" t="s">
        <v>84</v>
      </c>
      <c r="J92" s="21" t="s">
        <v>84</v>
      </c>
      <c r="K92" s="100" t="s">
        <v>84</v>
      </c>
      <c r="L92" s="21" t="s">
        <v>84</v>
      </c>
      <c r="M92" s="100" t="s">
        <v>84</v>
      </c>
      <c r="N92" s="21" t="s">
        <v>84</v>
      </c>
      <c r="O92" s="100" t="s">
        <v>84</v>
      </c>
      <c r="P92" s="21" t="s">
        <v>84</v>
      </c>
      <c r="Q92" s="100" t="s">
        <v>84</v>
      </c>
      <c r="R92" s="100" t="s">
        <v>84</v>
      </c>
      <c r="S92" s="81" t="s">
        <v>84</v>
      </c>
    </row>
    <row r="93" spans="1:19" s="79" customFormat="1" x14ac:dyDescent="0.25">
      <c r="A93" s="47" t="s">
        <v>564</v>
      </c>
      <c r="B93" s="1" t="s">
        <v>215</v>
      </c>
      <c r="C93" s="54" t="s">
        <v>321</v>
      </c>
      <c r="D93" s="21" t="s">
        <v>84</v>
      </c>
      <c r="E93" s="21" t="s">
        <v>84</v>
      </c>
      <c r="F93" s="21" t="s">
        <v>84</v>
      </c>
      <c r="G93" s="21" t="s">
        <v>84</v>
      </c>
      <c r="H93" s="21" t="s">
        <v>84</v>
      </c>
      <c r="I93" s="100" t="s">
        <v>84</v>
      </c>
      <c r="J93" s="21" t="s">
        <v>84</v>
      </c>
      <c r="K93" s="100" t="s">
        <v>84</v>
      </c>
      <c r="L93" s="21" t="s">
        <v>84</v>
      </c>
      <c r="M93" s="100" t="s">
        <v>84</v>
      </c>
      <c r="N93" s="21" t="s">
        <v>84</v>
      </c>
      <c r="O93" s="100" t="s">
        <v>84</v>
      </c>
      <c r="P93" s="21" t="s">
        <v>84</v>
      </c>
      <c r="Q93" s="100" t="s">
        <v>84</v>
      </c>
      <c r="R93" s="100" t="s">
        <v>84</v>
      </c>
      <c r="S93" s="81" t="s">
        <v>84</v>
      </c>
    </row>
    <row r="94" spans="1:19" s="79" customFormat="1" x14ac:dyDescent="0.25">
      <c r="A94" s="47" t="s">
        <v>565</v>
      </c>
      <c r="B94" s="4" t="s">
        <v>203</v>
      </c>
      <c r="C94" s="54" t="s">
        <v>321</v>
      </c>
      <c r="D94" s="21" t="s">
        <v>84</v>
      </c>
      <c r="E94" s="21" t="s">
        <v>84</v>
      </c>
      <c r="F94" s="21" t="s">
        <v>84</v>
      </c>
      <c r="G94" s="21" t="s">
        <v>84</v>
      </c>
      <c r="H94" s="21" t="s">
        <v>84</v>
      </c>
      <c r="I94" s="100" t="s">
        <v>84</v>
      </c>
      <c r="J94" s="21" t="s">
        <v>84</v>
      </c>
      <c r="K94" s="100" t="s">
        <v>84</v>
      </c>
      <c r="L94" s="21" t="s">
        <v>84</v>
      </c>
      <c r="M94" s="100" t="s">
        <v>84</v>
      </c>
      <c r="N94" s="21" t="s">
        <v>84</v>
      </c>
      <c r="O94" s="100" t="s">
        <v>84</v>
      </c>
      <c r="P94" s="21" t="s">
        <v>84</v>
      </c>
      <c r="Q94" s="100" t="s">
        <v>84</v>
      </c>
      <c r="R94" s="100" t="s">
        <v>84</v>
      </c>
      <c r="S94" s="81" t="s">
        <v>84</v>
      </c>
    </row>
    <row r="95" spans="1:19" s="79" customFormat="1" x14ac:dyDescent="0.25">
      <c r="A95" s="47" t="s">
        <v>328</v>
      </c>
      <c r="B95" s="2" t="s">
        <v>523</v>
      </c>
      <c r="C95" s="54" t="s">
        <v>321</v>
      </c>
      <c r="D95" s="21">
        <f>D37-D52</f>
        <v>47.872919030002777</v>
      </c>
      <c r="E95" s="21">
        <f t="shared" ref="E95:G95" si="61">E37-E52</f>
        <v>19.507525140000524</v>
      </c>
      <c r="F95" s="21">
        <f t="shared" ref="F95" si="62">F37-F52</f>
        <v>106.4245092757231</v>
      </c>
      <c r="G95" s="21">
        <f t="shared" si="61"/>
        <v>65.901013236599908</v>
      </c>
      <c r="H95" s="21">
        <f t="shared" ref="H95" si="63">H37-H52</f>
        <v>99.146158144277933</v>
      </c>
      <c r="I95" s="100" t="s">
        <v>84</v>
      </c>
      <c r="J95" s="21">
        <f t="shared" ref="J95" si="64">J37-J52</f>
        <v>108.51092250017115</v>
      </c>
      <c r="K95" s="100" t="s">
        <v>84</v>
      </c>
      <c r="L95" s="21">
        <f t="shared" ref="L95" si="65">L37-L52</f>
        <v>145.34468462055179</v>
      </c>
      <c r="M95" s="100" t="s">
        <v>84</v>
      </c>
      <c r="N95" s="21">
        <f t="shared" ref="N95" si="66">N37-N52</f>
        <v>156.97311018558935</v>
      </c>
      <c r="O95" s="100" t="s">
        <v>84</v>
      </c>
      <c r="P95" s="21">
        <f t="shared" ref="P95" si="67">P37-P52</f>
        <v>163.25203459301156</v>
      </c>
      <c r="Q95" s="100" t="s">
        <v>84</v>
      </c>
      <c r="R95" s="100">
        <f t="shared" ref="R95:R109" si="68">P95+N95+L95+J95+H95</f>
        <v>673.22691004360172</v>
      </c>
      <c r="S95" s="81" t="s">
        <v>84</v>
      </c>
    </row>
    <row r="96" spans="1:19" s="79" customFormat="1" x14ac:dyDescent="0.25">
      <c r="A96" s="47" t="s">
        <v>17</v>
      </c>
      <c r="B96" s="16" t="s">
        <v>653</v>
      </c>
      <c r="C96" s="54" t="s">
        <v>321</v>
      </c>
      <c r="D96" s="21">
        <f t="shared" ref="D96:P96" si="69">D97-D103</f>
        <v>-264.2601414400001</v>
      </c>
      <c r="E96" s="21">
        <f t="shared" si="69"/>
        <v>-490.55248815500011</v>
      </c>
      <c r="F96" s="21">
        <f t="shared" ref="F96" si="70">F97-F103</f>
        <v>-356.6987945350906</v>
      </c>
      <c r="G96" s="21">
        <f t="shared" si="69"/>
        <v>-309.95714336366967</v>
      </c>
      <c r="H96" s="21">
        <f t="shared" si="69"/>
        <v>-358.7229222138601</v>
      </c>
      <c r="I96" s="100" t="s">
        <v>84</v>
      </c>
      <c r="J96" s="21">
        <f t="shared" si="69"/>
        <v>-259.15717650776321</v>
      </c>
      <c r="K96" s="100" t="s">
        <v>84</v>
      </c>
      <c r="L96" s="21">
        <f t="shared" si="69"/>
        <v>-265.54140039727946</v>
      </c>
      <c r="M96" s="100" t="s">
        <v>84</v>
      </c>
      <c r="N96" s="21">
        <f t="shared" si="69"/>
        <v>-176.72366058144451</v>
      </c>
      <c r="O96" s="100" t="s">
        <v>84</v>
      </c>
      <c r="P96" s="21">
        <f t="shared" si="69"/>
        <v>-33.364660581444582</v>
      </c>
      <c r="Q96" s="100" t="s">
        <v>84</v>
      </c>
      <c r="R96" s="100">
        <f t="shared" si="68"/>
        <v>-1093.5098202817919</v>
      </c>
      <c r="S96" s="81" t="s">
        <v>84</v>
      </c>
    </row>
    <row r="97" spans="1:19" s="79" customFormat="1" x14ac:dyDescent="0.25">
      <c r="A97" s="47" t="s">
        <v>44</v>
      </c>
      <c r="B97" s="3" t="s">
        <v>603</v>
      </c>
      <c r="C97" s="54" t="s">
        <v>321</v>
      </c>
      <c r="D97" s="21">
        <f>'[1]8.ОФР'!G$33/1000+'[1]8.ОФР'!G$35/1000+'[1]8.ОФР'!G$36/1000</f>
        <v>269.48457129999997</v>
      </c>
      <c r="E97" s="21">
        <f>'[2]9.2. Прочие ДиР'!$I$13/1000+'[2]9.2. Прочие ДиР'!$I$21/1000</f>
        <v>599.71453725999993</v>
      </c>
      <c r="F97" s="21">
        <f>'[1]8.ОФР'!O$33/1000+'[1]8.ОФР'!O$35/1000+'[1]8.ОФР'!O$36/1000</f>
        <v>196.29151272930943</v>
      </c>
      <c r="G97" s="21">
        <f>'[2]9.2. Прочие ДиР'!$J$13/1000+'[2]9.2. Прочие ДиР'!$J$21/1000</f>
        <v>375.83517438999996</v>
      </c>
      <c r="H97" s="21">
        <f>'[2]9.2. Прочие ДиР'!$Q$13/1000+'[2]9.2. Прочие ДиР'!$Q$21/1000</f>
        <v>243.84180036000001</v>
      </c>
      <c r="I97" s="100" t="s">
        <v>84</v>
      </c>
      <c r="J97" s="21">
        <f>'[2]9.2. Прочие ДиР'!$R$13/1000+'[2]9.2. Прочие ДиР'!$R$21/1000</f>
        <v>417.54041738000001</v>
      </c>
      <c r="K97" s="100" t="s">
        <v>84</v>
      </c>
      <c r="L97" s="21">
        <f>'[2]9.2. Прочие ДиР'!$S$13/1000+'[2]9.2. Прочие ДиР'!$S$21/1000</f>
        <v>304.33703513000006</v>
      </c>
      <c r="M97" s="100" t="s">
        <v>84</v>
      </c>
      <c r="N97" s="21">
        <f>'[2]9.2. Прочие ДиР'!$T$13/1000+'[2]9.2. Прочие ДиР'!$T$21/1000</f>
        <v>294.56841340000005</v>
      </c>
      <c r="O97" s="100" t="s">
        <v>84</v>
      </c>
      <c r="P97" s="100">
        <f>'[3]АО "Россети Янтарь"'!$AO$42/1000</f>
        <v>294.5684134</v>
      </c>
      <c r="Q97" s="100" t="s">
        <v>84</v>
      </c>
      <c r="R97" s="100">
        <f t="shared" si="68"/>
        <v>1554.8560796700001</v>
      </c>
      <c r="S97" s="81" t="s">
        <v>84</v>
      </c>
    </row>
    <row r="98" spans="1:19" s="79" customFormat="1" x14ac:dyDescent="0.25">
      <c r="A98" s="47" t="s">
        <v>45</v>
      </c>
      <c r="B98" s="1" t="s">
        <v>514</v>
      </c>
      <c r="C98" s="54" t="s">
        <v>321</v>
      </c>
      <c r="D98" s="21">
        <f>'[1]8.ОФР'!G$35/1000</f>
        <v>71.355817290000005</v>
      </c>
      <c r="E98" s="21">
        <f>'[2]9.2. Прочие ДиР'!$I$22/1000</f>
        <v>431.56566604</v>
      </c>
      <c r="F98" s="21">
        <f>'[1]8.ОФР'!O$35/1000</f>
        <v>167.9279471409094</v>
      </c>
      <c r="G98" s="21">
        <f>'[2]9.2. Прочие ДиР'!$J$22/1000</f>
        <v>351.60196395000003</v>
      </c>
      <c r="H98" s="21">
        <f>'[2]9.2. Прочие ДиР'!$Q$22/1000</f>
        <v>208.36940773999999</v>
      </c>
      <c r="I98" s="100" t="s">
        <v>84</v>
      </c>
      <c r="J98" s="21">
        <f>'[2]9.2. Прочие ДиР'!$R$22/1000</f>
        <v>225.82401345</v>
      </c>
      <c r="K98" s="100" t="s">
        <v>84</v>
      </c>
      <c r="L98" s="21">
        <f>'[2]9.2. Прочие ДиР'!$S$22/1000</f>
        <v>274.91966395000003</v>
      </c>
      <c r="M98" s="100" t="s">
        <v>84</v>
      </c>
      <c r="N98" s="21">
        <f>'[2]9.2. Прочие ДиР'!$T$22/1000</f>
        <v>268.00720296000003</v>
      </c>
      <c r="O98" s="100" t="s">
        <v>84</v>
      </c>
      <c r="P98" s="100">
        <f>N98</f>
        <v>268.00720296000003</v>
      </c>
      <c r="Q98" s="100" t="s">
        <v>84</v>
      </c>
      <c r="R98" s="100">
        <f t="shared" si="68"/>
        <v>1245.12749106</v>
      </c>
      <c r="S98" s="81" t="s">
        <v>84</v>
      </c>
    </row>
    <row r="99" spans="1:19" s="79" customFormat="1" x14ac:dyDescent="0.25">
      <c r="A99" s="47" t="s">
        <v>46</v>
      </c>
      <c r="B99" s="1" t="s">
        <v>515</v>
      </c>
      <c r="C99" s="54" t="s">
        <v>321</v>
      </c>
      <c r="D99" s="21">
        <f>'[1]8.ОФР'!G$33/1000</f>
        <v>12.99340482</v>
      </c>
      <c r="E99" s="21">
        <f>'[2]9.2. Прочие ДиР'!$I$13/1000</f>
        <v>18.720421840000004</v>
      </c>
      <c r="F99" s="21">
        <f>'[1]8.ОФР'!O$33/1000</f>
        <v>7.2711784500000007</v>
      </c>
      <c r="G99" s="21">
        <f>'[2]9.2. Прочие ДиР'!$J$13/1000</f>
        <v>13.099</v>
      </c>
      <c r="H99" s="21">
        <f>'[2]9.2. Прочие ДиР'!$Q$13/1000</f>
        <v>13.680999999999999</v>
      </c>
      <c r="I99" s="100" t="s">
        <v>84</v>
      </c>
      <c r="J99" s="21">
        <f>'[2]9.2. Прочие ДиР'!$R$13/1000</f>
        <v>14.257999999999999</v>
      </c>
      <c r="K99" s="100" t="s">
        <v>84</v>
      </c>
      <c r="L99" s="21">
        <f>'[2]9.2. Прочие ДиР'!$S$13/1000</f>
        <v>14.831</v>
      </c>
      <c r="M99" s="100" t="s">
        <v>84</v>
      </c>
      <c r="N99" s="21">
        <f>'[2]9.2. Прочие ДиР'!$T$13/1000</f>
        <v>15.427</v>
      </c>
      <c r="O99" s="100" t="s">
        <v>84</v>
      </c>
      <c r="P99" s="100">
        <f>'[3]АО "Россети Янтарь"'!$AO$43/1000</f>
        <v>15.427</v>
      </c>
      <c r="Q99" s="100" t="s">
        <v>84</v>
      </c>
      <c r="R99" s="100">
        <f t="shared" si="68"/>
        <v>73.623999999999995</v>
      </c>
      <c r="S99" s="81" t="s">
        <v>84</v>
      </c>
    </row>
    <row r="100" spans="1:19" s="79" customFormat="1" x14ac:dyDescent="0.25">
      <c r="A100" s="47" t="s">
        <v>61</v>
      </c>
      <c r="B100" s="1" t="s">
        <v>604</v>
      </c>
      <c r="C100" s="54" t="s">
        <v>321</v>
      </c>
      <c r="D100" s="21">
        <f>'[1]9.2. Прочие ДиР'!G$36/1000</f>
        <v>17.963336390000002</v>
      </c>
      <c r="E100" s="21">
        <f>'[2]9.2. Прочие ДиР'!$I$38/1000</f>
        <v>6.3895570500000005</v>
      </c>
      <c r="F100" s="21">
        <f>'[1]9.2. Прочие ДиР'!O$36/1000</f>
        <v>0</v>
      </c>
      <c r="G100" s="21">
        <f>'[2]9.2. Прочие ДиР'!$J$38/1000</f>
        <v>0</v>
      </c>
      <c r="H100" s="21">
        <f>'[2]9.2. Прочие ДиР'!$Q$38/1000</f>
        <v>10.65718218</v>
      </c>
      <c r="I100" s="100" t="s">
        <v>84</v>
      </c>
      <c r="J100" s="21">
        <f>'[2]9.2. Прочие ДиР'!$R$38/1000</f>
        <v>37.5</v>
      </c>
      <c r="K100" s="100" t="s">
        <v>84</v>
      </c>
      <c r="L100" s="21">
        <f>'[2]9.2. Прочие ДиР'!$S$38/1000</f>
        <v>3.4521607399999996</v>
      </c>
      <c r="M100" s="100" t="s">
        <v>84</v>
      </c>
      <c r="N100" s="21">
        <f>'[2]9.2. Прочие ДиР'!$T$38/1000</f>
        <v>0</v>
      </c>
      <c r="O100" s="100" t="s">
        <v>84</v>
      </c>
      <c r="P100" s="100">
        <f>'[3]АО "Россети Янтарь"'!$AO$44/1000+'[3]АО "Россети Янтарь"'!$AO$45/1000</f>
        <v>0</v>
      </c>
      <c r="Q100" s="100" t="s">
        <v>84</v>
      </c>
      <c r="R100" s="100">
        <f t="shared" si="68"/>
        <v>51.609342919999996</v>
      </c>
      <c r="S100" s="81" t="s">
        <v>84</v>
      </c>
    </row>
    <row r="101" spans="1:19" s="79" customFormat="1" x14ac:dyDescent="0.25">
      <c r="A101" s="47" t="s">
        <v>95</v>
      </c>
      <c r="B101" s="6" t="s">
        <v>218</v>
      </c>
      <c r="C101" s="54" t="s">
        <v>321</v>
      </c>
      <c r="D101" s="21">
        <f>'[1]9.2. Прочие ДиР'!G$39/1000</f>
        <v>1.6279187000000002</v>
      </c>
      <c r="E101" s="86">
        <f>'[2]9.2. Прочие ДиР'!$I$41/1000</f>
        <v>1.3536227699999999</v>
      </c>
      <c r="F101" s="21">
        <f>'[1]9.2. Прочие ДиР'!O$39/1000</f>
        <v>0</v>
      </c>
      <c r="G101" s="21">
        <f>'[2]9.2. Прочие ДиР'!$J$41/1000</f>
        <v>0</v>
      </c>
      <c r="H101" s="21">
        <f>'[2]9.2. Прочие ДиР'!$Q$41/1000</f>
        <v>0</v>
      </c>
      <c r="I101" s="100" t="s">
        <v>84</v>
      </c>
      <c r="J101" s="21">
        <f>'[2]9.2. Прочие ДиР'!$R$41/1000</f>
        <v>0</v>
      </c>
      <c r="K101" s="100" t="s">
        <v>84</v>
      </c>
      <c r="L101" s="21">
        <f>'[2]9.2. Прочие ДиР'!$S$41/1000</f>
        <v>0</v>
      </c>
      <c r="M101" s="100" t="s">
        <v>84</v>
      </c>
      <c r="N101" s="21">
        <f>'[2]9.2. Прочие ДиР'!$T$41/1000</f>
        <v>0</v>
      </c>
      <c r="O101" s="100" t="s">
        <v>84</v>
      </c>
      <c r="P101" s="100">
        <f>'[3]АО "Россети Янтарь"'!$AO$44/1000</f>
        <v>0</v>
      </c>
      <c r="Q101" s="100" t="s">
        <v>84</v>
      </c>
      <c r="R101" s="100">
        <f t="shared" si="68"/>
        <v>0</v>
      </c>
      <c r="S101" s="81" t="s">
        <v>84</v>
      </c>
    </row>
    <row r="102" spans="1:19" s="79" customFormat="1" x14ac:dyDescent="0.25">
      <c r="A102" s="47" t="s">
        <v>62</v>
      </c>
      <c r="B102" s="4" t="s">
        <v>516</v>
      </c>
      <c r="C102" s="54" t="s">
        <v>321</v>
      </c>
      <c r="D102" s="21">
        <f t="shared" ref="D102" si="71">D97-D98-D99-D100</f>
        <v>167.17201279999998</v>
      </c>
      <c r="E102" s="21">
        <f>E97-E98-E99-E100</f>
        <v>143.03889232999992</v>
      </c>
      <c r="F102" s="21">
        <f t="shared" ref="F102" si="72">F97-F98-F99-F100</f>
        <v>21.092387138400035</v>
      </c>
      <c r="G102" s="21">
        <f>G97-G98-G99-G100</f>
        <v>11.134210439999936</v>
      </c>
      <c r="H102" s="21">
        <f>H97-H98-H99-H100</f>
        <v>11.134210440000025</v>
      </c>
      <c r="I102" s="100" t="s">
        <v>84</v>
      </c>
      <c r="J102" s="21">
        <f>J97-J98-J99-J100</f>
        <v>139.95840393</v>
      </c>
      <c r="K102" s="100" t="s">
        <v>84</v>
      </c>
      <c r="L102" s="21">
        <f>L97-L98-L99-L100</f>
        <v>11.134210440000032</v>
      </c>
      <c r="M102" s="100" t="s">
        <v>84</v>
      </c>
      <c r="N102" s="21">
        <f>N97-N98-N99-N100</f>
        <v>11.134210440000025</v>
      </c>
      <c r="O102" s="100" t="s">
        <v>84</v>
      </c>
      <c r="P102" s="21">
        <f>P97-P98-P99-P100</f>
        <v>11.134210439999968</v>
      </c>
      <c r="Q102" s="100" t="s">
        <v>84</v>
      </c>
      <c r="R102" s="100">
        <f t="shared" si="68"/>
        <v>184.49524569000008</v>
      </c>
      <c r="S102" s="81" t="s">
        <v>84</v>
      </c>
    </row>
    <row r="103" spans="1:19" s="79" customFormat="1" x14ac:dyDescent="0.25">
      <c r="A103" s="47" t="s">
        <v>47</v>
      </c>
      <c r="B103" s="5" t="s">
        <v>602</v>
      </c>
      <c r="C103" s="54" t="s">
        <v>321</v>
      </c>
      <c r="D103" s="21">
        <f>-'[1]8.ОФР'!G$34/1000-'[1]8.ОФР'!G$38/1000</f>
        <v>533.74471274000007</v>
      </c>
      <c r="E103" s="21">
        <f>'[2]9.2. Прочие ДиР'!$I$60/1000+'[2]9.2. Прочие ДиР'!$I$67/1000</f>
        <v>1090.267025415</v>
      </c>
      <c r="F103" s="21">
        <f>-'[1]8.ОФР'!O$34/1000-'[1]8.ОФР'!O$38/1000</f>
        <v>552.99030726440003</v>
      </c>
      <c r="G103" s="21">
        <f>'[2]9.2. Прочие ДиР'!$J$60/1000+'[2]9.2. Прочие ДиР'!$J$67/1000</f>
        <v>685.79231775366964</v>
      </c>
      <c r="H103" s="21">
        <f>'[2]9.2. Прочие ДиР'!$Q$60/1000+'[2]9.2. Прочие ДиР'!$Q$67/1000</f>
        <v>602.56472257386008</v>
      </c>
      <c r="I103" s="100" t="s">
        <v>84</v>
      </c>
      <c r="J103" s="21">
        <f>'[2]9.2. Прочие ДиР'!$R$60/1000+'[2]9.2. Прочие ДиР'!$R$67/1000</f>
        <v>676.69759388776322</v>
      </c>
      <c r="K103" s="100" t="s">
        <v>84</v>
      </c>
      <c r="L103" s="21">
        <f>'[2]9.2. Прочие ДиР'!$S$60/1000+'[2]9.2. Прочие ДиР'!$S$67/1000</f>
        <v>569.87843552727952</v>
      </c>
      <c r="M103" s="100" t="s">
        <v>84</v>
      </c>
      <c r="N103" s="21">
        <f>'[2]9.2. Прочие ДиР'!$T$60/1000+'[2]9.2. Прочие ДиР'!$T$67/1000</f>
        <v>471.29207398144456</v>
      </c>
      <c r="O103" s="100" t="s">
        <v>84</v>
      </c>
      <c r="P103" s="100">
        <f>'[3]АО "Россети Янтарь"'!$AO$48/1000</f>
        <v>327.93307398144458</v>
      </c>
      <c r="Q103" s="100" t="s">
        <v>84</v>
      </c>
      <c r="R103" s="100">
        <f t="shared" si="68"/>
        <v>2648.365899951792</v>
      </c>
      <c r="S103" s="81" t="s">
        <v>84</v>
      </c>
    </row>
    <row r="104" spans="1:19" s="79" customFormat="1" x14ac:dyDescent="0.25">
      <c r="A104" s="47" t="s">
        <v>96</v>
      </c>
      <c r="B104" s="4" t="s">
        <v>517</v>
      </c>
      <c r="C104" s="54" t="s">
        <v>321</v>
      </c>
      <c r="D104" s="21">
        <f>'[1]9.2. Прочие ДиР'!G$66/1000+'[1]9.2. Прочие ДиР'!G$67/1000</f>
        <v>24.184207199999996</v>
      </c>
      <c r="E104" s="21">
        <f>'[2]9.2. Прочие ДиР'!$I$68/1000+'[2]9.2. Прочие ДиР'!$I$69/1000</f>
        <v>32.8115211</v>
      </c>
      <c r="F104" s="21">
        <f>'[1]9.2. Прочие ДиР'!O$66/1000+'[1]9.2. Прочие ДиР'!O$67/1000</f>
        <v>33.477388573800006</v>
      </c>
      <c r="G104" s="21">
        <f>'[2]9.2. Прочие ДиР'!$J$68/1000+'[2]9.2. Прочие ДиР'!$J$69/1000</f>
        <v>40.3301692</v>
      </c>
      <c r="H104" s="21">
        <f>'[2]9.2. Прочие ДиР'!$Q$68/1000+'[2]9.2. Прочие ДиР'!$Q$69/1000</f>
        <v>41.943370000000002</v>
      </c>
      <c r="I104" s="100" t="s">
        <v>84</v>
      </c>
      <c r="J104" s="21">
        <f>'[2]9.2. Прочие ДиР'!$R$68/1000+'[2]9.2. Прочие ДиР'!$R$69/1000</f>
        <v>43.621099999999998</v>
      </c>
      <c r="K104" s="100" t="s">
        <v>84</v>
      </c>
      <c r="L104" s="21">
        <f>'[2]9.2. Прочие ДиР'!$S$68/1000+'[2]9.2. Прочие ДиР'!$S$69/1000</f>
        <v>45.365949999999998</v>
      </c>
      <c r="M104" s="100" t="s">
        <v>84</v>
      </c>
      <c r="N104" s="21">
        <f>'[2]9.2. Прочие ДиР'!$T$68/1000+'[2]9.2. Прочие ДиР'!$T$69/1000</f>
        <v>47.180590000000002</v>
      </c>
      <c r="O104" s="100" t="s">
        <v>84</v>
      </c>
      <c r="P104" s="100">
        <f>N104</f>
        <v>47.180590000000002</v>
      </c>
      <c r="Q104" s="100" t="s">
        <v>84</v>
      </c>
      <c r="R104" s="100">
        <f t="shared" si="68"/>
        <v>225.29160000000002</v>
      </c>
      <c r="S104" s="81" t="s">
        <v>84</v>
      </c>
    </row>
    <row r="105" spans="1:19" s="79" customFormat="1" x14ac:dyDescent="0.25">
      <c r="A105" s="47" t="s">
        <v>97</v>
      </c>
      <c r="B105" s="4" t="s">
        <v>518</v>
      </c>
      <c r="C105" s="54" t="s">
        <v>321</v>
      </c>
      <c r="D105" s="21">
        <f>-'[1]8.ОФР'!G$34/1000</f>
        <v>266.03837798000001</v>
      </c>
      <c r="E105" s="21">
        <f>'[2]9.2. Прочие ДиР'!$I$60/1000</f>
        <v>632.75353471999995</v>
      </c>
      <c r="F105" s="21">
        <f>-'[1]8.ОФР'!O$34/1000</f>
        <v>353.28706108</v>
      </c>
      <c r="G105" s="21">
        <f>'[2]9.2. Прочие ДиР'!$J$60/1000</f>
        <v>460.99310977166965</v>
      </c>
      <c r="H105" s="21">
        <f>'[2]9.2. Прочие ДиР'!$Q$60/1000</f>
        <v>439.92419349306005</v>
      </c>
      <c r="I105" s="100" t="s">
        <v>84</v>
      </c>
      <c r="J105" s="21">
        <f>'[2]9.2. Прочие ДиР'!$R$60/1000</f>
        <v>519.47824749493122</v>
      </c>
      <c r="K105" s="100" t="s">
        <v>84</v>
      </c>
      <c r="L105" s="21">
        <f>'[2]9.2. Прочие ДиР'!$S$60/1000</f>
        <v>408.11428646753427</v>
      </c>
      <c r="M105" s="100" t="s">
        <v>84</v>
      </c>
      <c r="N105" s="21">
        <f>'[2]9.2. Прочие ДиР'!$T$60/1000</f>
        <v>313.48929071410947</v>
      </c>
      <c r="O105" s="100" t="s">
        <v>84</v>
      </c>
      <c r="P105" s="100">
        <f>'[3]АО "Россети Янтарь"'!$AO$49/1000</f>
        <v>170.13029071410949</v>
      </c>
      <c r="Q105" s="100" t="s">
        <v>84</v>
      </c>
      <c r="R105" s="100">
        <f t="shared" si="68"/>
        <v>1851.1363088837447</v>
      </c>
      <c r="S105" s="81" t="s">
        <v>84</v>
      </c>
    </row>
    <row r="106" spans="1:19" s="79" customFormat="1" x14ac:dyDescent="0.25">
      <c r="A106" s="47" t="s">
        <v>98</v>
      </c>
      <c r="B106" s="4" t="s">
        <v>605</v>
      </c>
      <c r="C106" s="54" t="s">
        <v>321</v>
      </c>
      <c r="D106" s="21">
        <f>'[1]9.2. Прочие ДиР'!G$95/1000</f>
        <v>15.79699331</v>
      </c>
      <c r="E106" s="21">
        <f>'[2]9.2. Прочие ДиР'!$I$99/1000</f>
        <v>12.216814010000002</v>
      </c>
      <c r="F106" s="21">
        <f>'[1]9.2. Прочие ДиР'!O$95/1000</f>
        <v>0.42076205640000003</v>
      </c>
      <c r="G106" s="21">
        <f>'[2]9.2. Прочие ДиР'!$J$99/1000</f>
        <v>1.02008827</v>
      </c>
      <c r="H106" s="21">
        <f>'[2]9.2. Прочие ДиР'!$Q$99/1000</f>
        <v>1.0608918008000001</v>
      </c>
      <c r="I106" s="100" t="s">
        <v>84</v>
      </c>
      <c r="J106" s="21">
        <f>'[2]9.2. Прочие ДиР'!$R$99/1000</f>
        <v>1.1033274728319999</v>
      </c>
      <c r="K106" s="100" t="s">
        <v>84</v>
      </c>
      <c r="L106" s="21">
        <f>'[2]9.2. Прочие ДиР'!$S$99/1000</f>
        <v>1.1474605717452804</v>
      </c>
      <c r="M106" s="100" t="s">
        <v>84</v>
      </c>
      <c r="N106" s="21">
        <f>'[2]9.2. Прочие ДиР'!$T$99/1000</f>
        <v>1.1933589946150915</v>
      </c>
      <c r="O106" s="100" t="s">
        <v>84</v>
      </c>
      <c r="P106" s="100">
        <f>'[3]АО "Россети Янтарь"'!$AO$51/1000+'[3]АО "Россети Янтарь"'!$AO$52/1000</f>
        <v>1.1933589946150915</v>
      </c>
      <c r="Q106" s="100" t="s">
        <v>84</v>
      </c>
      <c r="R106" s="100">
        <f t="shared" si="68"/>
        <v>5.698397834607464</v>
      </c>
      <c r="S106" s="81" t="s">
        <v>84</v>
      </c>
    </row>
    <row r="107" spans="1:19" s="79" customFormat="1" x14ac:dyDescent="0.25">
      <c r="A107" s="47" t="s">
        <v>99</v>
      </c>
      <c r="B107" s="6" t="s">
        <v>219</v>
      </c>
      <c r="C107" s="54" t="s">
        <v>321</v>
      </c>
      <c r="D107" s="21">
        <f>'[1]9.2. Прочие ДиР'!G$96/1000</f>
        <v>11.125448159999999</v>
      </c>
      <c r="E107" s="21">
        <f>'[2]9.2. Прочие ДиР'!$I$100/1000</f>
        <v>6.9593811499999996</v>
      </c>
      <c r="F107" s="21">
        <f>'[1]9.2. Прочие ДиР'!O$96/1000</f>
        <v>0</v>
      </c>
      <c r="G107" s="21">
        <f>'[2]9.2. Прочие ДиР'!$J$100/1000</f>
        <v>0</v>
      </c>
      <c r="H107" s="21">
        <f>'[2]9.2. Прочие ДиР'!$Q$100/1000</f>
        <v>0</v>
      </c>
      <c r="I107" s="100" t="s">
        <v>84</v>
      </c>
      <c r="J107" s="21">
        <f>'[2]9.2. Прочие ДиР'!$R$100/1000</f>
        <v>0</v>
      </c>
      <c r="K107" s="100" t="s">
        <v>84</v>
      </c>
      <c r="L107" s="21">
        <f>'[2]9.2. Прочие ДиР'!$S$100/1000</f>
        <v>0</v>
      </c>
      <c r="M107" s="100" t="s">
        <v>84</v>
      </c>
      <c r="N107" s="21">
        <f>'[2]9.2. Прочие ДиР'!$T$100/1000</f>
        <v>0</v>
      </c>
      <c r="O107" s="100" t="s">
        <v>84</v>
      </c>
      <c r="P107" s="100">
        <f>'[3]АО "Россети Янтарь"'!$AO$51/1000</f>
        <v>0</v>
      </c>
      <c r="Q107" s="100" t="s">
        <v>84</v>
      </c>
      <c r="R107" s="100">
        <f t="shared" si="68"/>
        <v>0</v>
      </c>
      <c r="S107" s="81" t="s">
        <v>84</v>
      </c>
    </row>
    <row r="108" spans="1:19" s="79" customFormat="1" x14ac:dyDescent="0.25">
      <c r="A108" s="47" t="s">
        <v>100</v>
      </c>
      <c r="B108" s="4" t="s">
        <v>519</v>
      </c>
      <c r="C108" s="54" t="s">
        <v>321</v>
      </c>
      <c r="D108" s="21">
        <f t="shared" ref="D108" si="73">D103-D104-D105-D106</f>
        <v>227.72513425000005</v>
      </c>
      <c r="E108" s="21">
        <f>E103-E104-E105-E106</f>
        <v>412.48515558500014</v>
      </c>
      <c r="F108" s="21">
        <f t="shared" ref="F108" si="74">F103-F104-F105-F106</f>
        <v>165.80509555420002</v>
      </c>
      <c r="G108" s="21">
        <f>G103-G104-G105-G106</f>
        <v>183.44895051199998</v>
      </c>
      <c r="H108" s="21">
        <f>H103-H104-H105-H106</f>
        <v>119.63626728000008</v>
      </c>
      <c r="I108" s="100" t="s">
        <v>84</v>
      </c>
      <c r="J108" s="21">
        <f>J103-J104-J105-J106</f>
        <v>112.49491892000003</v>
      </c>
      <c r="K108" s="100" t="s">
        <v>84</v>
      </c>
      <c r="L108" s="21">
        <f>L103-L104-L105-L106</f>
        <v>115.25073848799997</v>
      </c>
      <c r="M108" s="100" t="s">
        <v>84</v>
      </c>
      <c r="N108" s="21">
        <f>N103-N104-N105-N106</f>
        <v>109.42883427272</v>
      </c>
      <c r="O108" s="100" t="s">
        <v>84</v>
      </c>
      <c r="P108" s="21">
        <f>P103-P104-P105-P106</f>
        <v>109.42883427272</v>
      </c>
      <c r="Q108" s="100" t="s">
        <v>84</v>
      </c>
      <c r="R108" s="100">
        <f t="shared" si="68"/>
        <v>566.23959323344002</v>
      </c>
      <c r="S108" s="81" t="s">
        <v>84</v>
      </c>
    </row>
    <row r="109" spans="1:19" s="79" customFormat="1" x14ac:dyDescent="0.25">
      <c r="A109" s="47" t="s">
        <v>18</v>
      </c>
      <c r="B109" s="16" t="s">
        <v>659</v>
      </c>
      <c r="C109" s="54" t="s">
        <v>321</v>
      </c>
      <c r="D109" s="21">
        <f t="shared" ref="D109:P109" si="75">D81+D96</f>
        <v>1118.0953156934816</v>
      </c>
      <c r="E109" s="21">
        <f t="shared" si="75"/>
        <v>1001.4461032576008</v>
      </c>
      <c r="F109" s="21">
        <f t="shared" ref="F109" si="76">F81+F96</f>
        <v>892.76974541861046</v>
      </c>
      <c r="G109" s="21">
        <f t="shared" si="75"/>
        <v>1227.9531961609559</v>
      </c>
      <c r="H109" s="21">
        <f>H81+H96</f>
        <v>380.16432431654289</v>
      </c>
      <c r="I109" s="100" t="s">
        <v>84</v>
      </c>
      <c r="J109" s="21">
        <f t="shared" si="75"/>
        <v>1412.7965289647336</v>
      </c>
      <c r="K109" s="100" t="s">
        <v>84</v>
      </c>
      <c r="L109" s="21">
        <f t="shared" si="75"/>
        <v>1678.2773268814606</v>
      </c>
      <c r="M109" s="100" t="s">
        <v>84</v>
      </c>
      <c r="N109" s="21">
        <f t="shared" si="75"/>
        <v>1818.9190448120066</v>
      </c>
      <c r="O109" s="100" t="s">
        <v>84</v>
      </c>
      <c r="P109" s="21">
        <f t="shared" si="75"/>
        <v>2099.4918340692711</v>
      </c>
      <c r="Q109" s="100" t="s">
        <v>84</v>
      </c>
      <c r="R109" s="100">
        <f t="shared" si="68"/>
        <v>7389.6490590440144</v>
      </c>
      <c r="S109" s="81" t="s">
        <v>84</v>
      </c>
    </row>
    <row r="110" spans="1:19" s="79" customFormat="1" ht="31.5" x14ac:dyDescent="0.25">
      <c r="A110" s="47" t="s">
        <v>50</v>
      </c>
      <c r="B110" s="3" t="s">
        <v>524</v>
      </c>
      <c r="C110" s="54" t="s">
        <v>321</v>
      </c>
      <c r="D110" s="21" t="str">
        <f t="shared" ref="D110:R110" si="77">D82</f>
        <v>-</v>
      </c>
      <c r="E110" s="21" t="str">
        <f t="shared" si="77"/>
        <v>-</v>
      </c>
      <c r="F110" s="21" t="str">
        <f t="shared" ref="F110" si="78">F82</f>
        <v>-</v>
      </c>
      <c r="G110" s="21" t="str">
        <f t="shared" si="77"/>
        <v>-</v>
      </c>
      <c r="H110" s="21" t="str">
        <f t="shared" ref="H110:P110" si="79">H82</f>
        <v>-</v>
      </c>
      <c r="I110" s="21" t="str">
        <f t="shared" si="79"/>
        <v>-</v>
      </c>
      <c r="J110" s="21" t="str">
        <f t="shared" si="79"/>
        <v>-</v>
      </c>
      <c r="K110" s="21" t="str">
        <f t="shared" si="79"/>
        <v>-</v>
      </c>
      <c r="L110" s="21" t="str">
        <f t="shared" si="79"/>
        <v>-</v>
      </c>
      <c r="M110" s="21" t="str">
        <f t="shared" si="79"/>
        <v>-</v>
      </c>
      <c r="N110" s="21" t="str">
        <f t="shared" si="79"/>
        <v>-</v>
      </c>
      <c r="O110" s="21" t="str">
        <f t="shared" si="79"/>
        <v>-</v>
      </c>
      <c r="P110" s="21" t="str">
        <f t="shared" si="79"/>
        <v>-</v>
      </c>
      <c r="Q110" s="21" t="s">
        <v>84</v>
      </c>
      <c r="R110" s="21" t="str">
        <f t="shared" si="77"/>
        <v>-</v>
      </c>
      <c r="S110" s="81" t="s">
        <v>84</v>
      </c>
    </row>
    <row r="111" spans="1:19" s="79" customFormat="1" ht="31.5" x14ac:dyDescent="0.25">
      <c r="A111" s="47" t="s">
        <v>461</v>
      </c>
      <c r="B111" s="1" t="s">
        <v>474</v>
      </c>
      <c r="C111" s="54" t="s">
        <v>321</v>
      </c>
      <c r="D111" s="21" t="s">
        <v>84</v>
      </c>
      <c r="E111" s="21" t="s">
        <v>84</v>
      </c>
      <c r="F111" s="21" t="s">
        <v>84</v>
      </c>
      <c r="G111" s="21" t="s">
        <v>84</v>
      </c>
      <c r="H111" s="21" t="s">
        <v>84</v>
      </c>
      <c r="I111" s="21" t="s">
        <v>84</v>
      </c>
      <c r="J111" s="21" t="s">
        <v>84</v>
      </c>
      <c r="K111" s="21" t="s">
        <v>84</v>
      </c>
      <c r="L111" s="21" t="s">
        <v>84</v>
      </c>
      <c r="M111" s="21" t="s">
        <v>84</v>
      </c>
      <c r="N111" s="21" t="s">
        <v>84</v>
      </c>
      <c r="O111" s="21" t="s">
        <v>84</v>
      </c>
      <c r="P111" s="21" t="s">
        <v>84</v>
      </c>
      <c r="Q111" s="100" t="s">
        <v>84</v>
      </c>
      <c r="R111" s="100" t="s">
        <v>84</v>
      </c>
      <c r="S111" s="81" t="s">
        <v>84</v>
      </c>
    </row>
    <row r="112" spans="1:19" s="79" customFormat="1" ht="31.5" x14ac:dyDescent="0.25">
      <c r="A112" s="47" t="s">
        <v>462</v>
      </c>
      <c r="B112" s="1" t="s">
        <v>475</v>
      </c>
      <c r="C112" s="54" t="s">
        <v>321</v>
      </c>
      <c r="D112" s="21" t="s">
        <v>84</v>
      </c>
      <c r="E112" s="21" t="s">
        <v>84</v>
      </c>
      <c r="F112" s="21" t="s">
        <v>84</v>
      </c>
      <c r="G112" s="21" t="s">
        <v>84</v>
      </c>
      <c r="H112" s="21" t="s">
        <v>84</v>
      </c>
      <c r="I112" s="21" t="s">
        <v>84</v>
      </c>
      <c r="J112" s="21" t="s">
        <v>84</v>
      </c>
      <c r="K112" s="21" t="s">
        <v>84</v>
      </c>
      <c r="L112" s="21" t="s">
        <v>84</v>
      </c>
      <c r="M112" s="21" t="s">
        <v>84</v>
      </c>
      <c r="N112" s="21" t="s">
        <v>84</v>
      </c>
      <c r="O112" s="21" t="s">
        <v>84</v>
      </c>
      <c r="P112" s="21" t="s">
        <v>84</v>
      </c>
      <c r="Q112" s="100" t="s">
        <v>84</v>
      </c>
      <c r="R112" s="100" t="s">
        <v>84</v>
      </c>
      <c r="S112" s="81" t="s">
        <v>84</v>
      </c>
    </row>
    <row r="113" spans="1:19" s="79" customFormat="1" ht="31.5" x14ac:dyDescent="0.25">
      <c r="A113" s="47" t="s">
        <v>566</v>
      </c>
      <c r="B113" s="1" t="s">
        <v>460</v>
      </c>
      <c r="C113" s="54" t="s">
        <v>321</v>
      </c>
      <c r="D113" s="21" t="s">
        <v>84</v>
      </c>
      <c r="E113" s="21" t="s">
        <v>84</v>
      </c>
      <c r="F113" s="21" t="s">
        <v>84</v>
      </c>
      <c r="G113" s="21" t="s">
        <v>84</v>
      </c>
      <c r="H113" s="21" t="s">
        <v>84</v>
      </c>
      <c r="I113" s="21" t="s">
        <v>84</v>
      </c>
      <c r="J113" s="21" t="s">
        <v>84</v>
      </c>
      <c r="K113" s="21" t="s">
        <v>84</v>
      </c>
      <c r="L113" s="21" t="s">
        <v>84</v>
      </c>
      <c r="M113" s="21" t="s">
        <v>84</v>
      </c>
      <c r="N113" s="21" t="s">
        <v>84</v>
      </c>
      <c r="O113" s="21" t="s">
        <v>84</v>
      </c>
      <c r="P113" s="21" t="s">
        <v>84</v>
      </c>
      <c r="Q113" s="21" t="s">
        <v>84</v>
      </c>
      <c r="R113" s="21" t="str">
        <f>R85</f>
        <v>-</v>
      </c>
      <c r="S113" s="81" t="s">
        <v>84</v>
      </c>
    </row>
    <row r="114" spans="1:19" s="79" customFormat="1" x14ac:dyDescent="0.25">
      <c r="A114" s="47" t="s">
        <v>51</v>
      </c>
      <c r="B114" s="2" t="s">
        <v>635</v>
      </c>
      <c r="C114" s="54" t="s">
        <v>321</v>
      </c>
      <c r="D114" s="21" t="s">
        <v>84</v>
      </c>
      <c r="E114" s="21" t="s">
        <v>84</v>
      </c>
      <c r="F114" s="21" t="s">
        <v>84</v>
      </c>
      <c r="G114" s="21" t="s">
        <v>84</v>
      </c>
      <c r="H114" s="21" t="s">
        <v>84</v>
      </c>
      <c r="I114" s="21" t="s">
        <v>84</v>
      </c>
      <c r="J114" s="21" t="s">
        <v>84</v>
      </c>
      <c r="K114" s="21" t="s">
        <v>84</v>
      </c>
      <c r="L114" s="21" t="s">
        <v>84</v>
      </c>
      <c r="M114" s="21" t="s">
        <v>84</v>
      </c>
      <c r="N114" s="21" t="s">
        <v>84</v>
      </c>
      <c r="O114" s="21" t="s">
        <v>84</v>
      </c>
      <c r="P114" s="21" t="s">
        <v>84</v>
      </c>
      <c r="Q114" s="100" t="s">
        <v>84</v>
      </c>
      <c r="R114" s="100" t="s">
        <v>84</v>
      </c>
      <c r="S114" s="81" t="s">
        <v>84</v>
      </c>
    </row>
    <row r="115" spans="1:19" s="79" customFormat="1" x14ac:dyDescent="0.25">
      <c r="A115" s="47" t="s">
        <v>329</v>
      </c>
      <c r="B115" s="2" t="s">
        <v>520</v>
      </c>
      <c r="C115" s="54" t="s">
        <v>321</v>
      </c>
      <c r="D115" s="21">
        <f>'[1]8.ОФР'!G$41/1000</f>
        <v>196.47832661002724</v>
      </c>
      <c r="E115" s="21">
        <f>'[2]8.ОФР'!$H$42/1000</f>
        <v>570.99228952759995</v>
      </c>
      <c r="F115" s="21">
        <f>'[1]8.ОФР'!O$41/1000</f>
        <v>637.50631731638089</v>
      </c>
      <c r="G115" s="21">
        <f>'[2]8.ОФР'!$I$42/1000</f>
        <v>841.84503614802611</v>
      </c>
      <c r="H115" s="100">
        <f>'[2]8.ОФР'!$P$42/1000</f>
        <v>160.91917335698602</v>
      </c>
      <c r="I115" s="100" t="s">
        <v>84</v>
      </c>
      <c r="J115" s="100">
        <f>'[2]8.ОФР'!$Q$42/1000</f>
        <v>997.32831018245179</v>
      </c>
      <c r="K115" s="100" t="s">
        <v>84</v>
      </c>
      <c r="L115" s="100">
        <f>'[2]8.ОФР'!$R$42/1000</f>
        <v>1339.2539684455171</v>
      </c>
      <c r="M115" s="100" t="s">
        <v>84</v>
      </c>
      <c r="N115" s="100">
        <f>'[2]8.ОФР'!$S$42/1000</f>
        <v>1458.2735324201658</v>
      </c>
      <c r="O115" s="100" t="s">
        <v>84</v>
      </c>
      <c r="P115" s="100">
        <f>'[3]АО "Россети Янтарь"'!$AO$56/1000</f>
        <v>1592.6274408520703</v>
      </c>
      <c r="Q115" s="100" t="s">
        <v>84</v>
      </c>
      <c r="R115" s="100">
        <f>P115+N115+L115+J115+H115</f>
        <v>5548.4024252571908</v>
      </c>
      <c r="S115" s="81" t="s">
        <v>84</v>
      </c>
    </row>
    <row r="116" spans="1:19" s="79" customFormat="1" x14ac:dyDescent="0.25">
      <c r="A116" s="47" t="s">
        <v>330</v>
      </c>
      <c r="B116" s="2" t="s">
        <v>636</v>
      </c>
      <c r="C116" s="54" t="s">
        <v>321</v>
      </c>
      <c r="D116" s="21" t="s">
        <v>84</v>
      </c>
      <c r="E116" s="21" t="s">
        <v>84</v>
      </c>
      <c r="F116" s="21" t="s">
        <v>84</v>
      </c>
      <c r="G116" s="21" t="s">
        <v>84</v>
      </c>
      <c r="H116" s="21" t="s">
        <v>84</v>
      </c>
      <c r="I116" s="21" t="s">
        <v>84</v>
      </c>
      <c r="J116" s="21" t="s">
        <v>84</v>
      </c>
      <c r="K116" s="21" t="s">
        <v>84</v>
      </c>
      <c r="L116" s="21" t="s">
        <v>84</v>
      </c>
      <c r="M116" s="21" t="s">
        <v>84</v>
      </c>
      <c r="N116" s="21" t="s">
        <v>84</v>
      </c>
      <c r="O116" s="21" t="s">
        <v>84</v>
      </c>
      <c r="P116" s="21" t="s">
        <v>84</v>
      </c>
      <c r="Q116" s="100" t="s">
        <v>84</v>
      </c>
      <c r="R116" s="100" t="s">
        <v>84</v>
      </c>
      <c r="S116" s="81" t="s">
        <v>84</v>
      </c>
    </row>
    <row r="117" spans="1:19" s="79" customFormat="1" x14ac:dyDescent="0.25">
      <c r="A117" s="47" t="s">
        <v>331</v>
      </c>
      <c r="B117" s="2" t="s">
        <v>521</v>
      </c>
      <c r="C117" s="54" t="s">
        <v>321</v>
      </c>
      <c r="D117" s="21">
        <f>'[1]8.ОФР'!G$42/1000</f>
        <v>774.36214461345105</v>
      </c>
      <c r="E117" s="21">
        <f>'[2]8.ОФР'!$H$43/1000</f>
        <v>116.97801477999997</v>
      </c>
      <c r="F117" s="21">
        <f>'[1]8.ОФР'!O$42/1000</f>
        <v>107.15681095399617</v>
      </c>
      <c r="G117" s="21">
        <f>'[2]8.ОФР'!$I$43/1000</f>
        <v>21.568552138330329</v>
      </c>
      <c r="H117" s="100">
        <f>'[2]8.ОФР'!$P$43/1000</f>
        <v>-48.657715627144221</v>
      </c>
      <c r="I117" s="100" t="s">
        <v>84</v>
      </c>
      <c r="J117" s="100">
        <f>'[2]8.ОФР'!$Q$43/1000</f>
        <v>-31.645174606690112</v>
      </c>
      <c r="K117" s="100" t="s">
        <v>84</v>
      </c>
      <c r="L117" s="100">
        <f>'[2]8.ОФР'!$R$43/1000</f>
        <v>-44.812331873888596</v>
      </c>
      <c r="M117" s="100" t="s">
        <v>84</v>
      </c>
      <c r="N117" s="100">
        <f>'[2]8.ОФР'!$S$43/1000</f>
        <v>-25.528429887367807</v>
      </c>
      <c r="O117" s="100" t="s">
        <v>84</v>
      </c>
      <c r="P117" s="100">
        <f>'[3]АО "Россети Янтарь"'!$AO$57/1000</f>
        <v>-28.947473469430946</v>
      </c>
      <c r="Q117" s="100" t="s">
        <v>84</v>
      </c>
      <c r="R117" s="100">
        <f>P117+N117+L117+J117+H117</f>
        <v>-179.5911254645217</v>
      </c>
      <c r="S117" s="81" t="s">
        <v>84</v>
      </c>
    </row>
    <row r="118" spans="1:19" s="79" customFormat="1" x14ac:dyDescent="0.25">
      <c r="A118" s="47" t="s">
        <v>332</v>
      </c>
      <c r="B118" s="2" t="s">
        <v>522</v>
      </c>
      <c r="C118" s="54" t="s">
        <v>321</v>
      </c>
      <c r="D118" s="21">
        <v>0</v>
      </c>
      <c r="E118" s="21">
        <v>0</v>
      </c>
      <c r="F118" s="21">
        <v>0</v>
      </c>
      <c r="G118" s="21">
        <v>0</v>
      </c>
      <c r="H118" s="100" t="s">
        <v>84</v>
      </c>
      <c r="I118" s="100" t="s">
        <v>84</v>
      </c>
      <c r="J118" s="100" t="s">
        <v>84</v>
      </c>
      <c r="K118" s="100" t="s">
        <v>84</v>
      </c>
      <c r="L118" s="100" t="s">
        <v>84</v>
      </c>
      <c r="M118" s="100" t="s">
        <v>84</v>
      </c>
      <c r="N118" s="100" t="s">
        <v>84</v>
      </c>
      <c r="O118" s="100" t="s">
        <v>84</v>
      </c>
      <c r="P118" s="100" t="s">
        <v>84</v>
      </c>
      <c r="Q118" s="100" t="s">
        <v>84</v>
      </c>
      <c r="R118" s="100" t="s">
        <v>84</v>
      </c>
      <c r="S118" s="81" t="s">
        <v>84</v>
      </c>
    </row>
    <row r="119" spans="1:19" s="79" customFormat="1" x14ac:dyDescent="0.25">
      <c r="A119" s="47" t="s">
        <v>333</v>
      </c>
      <c r="B119" s="2" t="s">
        <v>643</v>
      </c>
      <c r="C119" s="54" t="s">
        <v>321</v>
      </c>
      <c r="D119" s="21" t="s">
        <v>84</v>
      </c>
      <c r="E119" s="21" t="s">
        <v>84</v>
      </c>
      <c r="F119" s="21" t="s">
        <v>84</v>
      </c>
      <c r="G119" s="21" t="s">
        <v>84</v>
      </c>
      <c r="H119" s="100" t="s">
        <v>84</v>
      </c>
      <c r="I119" s="100" t="s">
        <v>84</v>
      </c>
      <c r="J119" s="100" t="s">
        <v>84</v>
      </c>
      <c r="K119" s="100" t="s">
        <v>84</v>
      </c>
      <c r="L119" s="100" t="s">
        <v>84</v>
      </c>
      <c r="M119" s="100" t="s">
        <v>84</v>
      </c>
      <c r="N119" s="100" t="s">
        <v>84</v>
      </c>
      <c r="O119" s="100" t="s">
        <v>84</v>
      </c>
      <c r="P119" s="100" t="s">
        <v>84</v>
      </c>
      <c r="Q119" s="100" t="s">
        <v>84</v>
      </c>
      <c r="R119" s="100" t="s">
        <v>84</v>
      </c>
      <c r="S119" s="81" t="s">
        <v>84</v>
      </c>
    </row>
    <row r="120" spans="1:19" s="79" customFormat="1" ht="31.5" x14ac:dyDescent="0.25">
      <c r="A120" s="47" t="s">
        <v>334</v>
      </c>
      <c r="B120" s="3" t="s">
        <v>391</v>
      </c>
      <c r="C120" s="54" t="s">
        <v>321</v>
      </c>
      <c r="D120" s="21" t="s">
        <v>84</v>
      </c>
      <c r="E120" s="21" t="s">
        <v>84</v>
      </c>
      <c r="F120" s="21" t="s">
        <v>84</v>
      </c>
      <c r="G120" s="21" t="s">
        <v>84</v>
      </c>
      <c r="H120" s="100" t="s">
        <v>84</v>
      </c>
      <c r="I120" s="100" t="s">
        <v>84</v>
      </c>
      <c r="J120" s="100" t="s">
        <v>84</v>
      </c>
      <c r="K120" s="100" t="s">
        <v>84</v>
      </c>
      <c r="L120" s="100" t="s">
        <v>84</v>
      </c>
      <c r="M120" s="100" t="s">
        <v>84</v>
      </c>
      <c r="N120" s="100" t="s">
        <v>84</v>
      </c>
      <c r="O120" s="100" t="s">
        <v>84</v>
      </c>
      <c r="P120" s="100" t="s">
        <v>84</v>
      </c>
      <c r="Q120" s="100" t="s">
        <v>84</v>
      </c>
      <c r="R120" s="100" t="s">
        <v>84</v>
      </c>
      <c r="S120" s="81" t="s">
        <v>84</v>
      </c>
    </row>
    <row r="121" spans="1:19" s="79" customFormat="1" x14ac:dyDescent="0.25">
      <c r="A121" s="47" t="s">
        <v>567</v>
      </c>
      <c r="B121" s="4" t="s">
        <v>215</v>
      </c>
      <c r="C121" s="54" t="s">
        <v>321</v>
      </c>
      <c r="D121" s="21" t="s">
        <v>84</v>
      </c>
      <c r="E121" s="21" t="s">
        <v>84</v>
      </c>
      <c r="F121" s="21" t="s">
        <v>84</v>
      </c>
      <c r="G121" s="21" t="s">
        <v>84</v>
      </c>
      <c r="H121" s="100" t="s">
        <v>84</v>
      </c>
      <c r="I121" s="100" t="s">
        <v>84</v>
      </c>
      <c r="J121" s="100" t="s">
        <v>84</v>
      </c>
      <c r="K121" s="100" t="s">
        <v>84</v>
      </c>
      <c r="L121" s="100" t="s">
        <v>84</v>
      </c>
      <c r="M121" s="100" t="s">
        <v>84</v>
      </c>
      <c r="N121" s="100" t="s">
        <v>84</v>
      </c>
      <c r="O121" s="100" t="s">
        <v>84</v>
      </c>
      <c r="P121" s="100" t="s">
        <v>84</v>
      </c>
      <c r="Q121" s="100" t="s">
        <v>84</v>
      </c>
      <c r="R121" s="100" t="s">
        <v>84</v>
      </c>
      <c r="S121" s="81" t="s">
        <v>84</v>
      </c>
    </row>
    <row r="122" spans="1:19" s="79" customFormat="1" x14ac:dyDescent="0.25">
      <c r="A122" s="47" t="s">
        <v>568</v>
      </c>
      <c r="B122" s="4" t="s">
        <v>203</v>
      </c>
      <c r="C122" s="54" t="s">
        <v>321</v>
      </c>
      <c r="D122" s="21" t="s">
        <v>84</v>
      </c>
      <c r="E122" s="21" t="s">
        <v>84</v>
      </c>
      <c r="F122" s="21" t="s">
        <v>84</v>
      </c>
      <c r="G122" s="21" t="s">
        <v>84</v>
      </c>
      <c r="H122" s="100" t="s">
        <v>84</v>
      </c>
      <c r="I122" s="100" t="s">
        <v>84</v>
      </c>
      <c r="J122" s="100" t="s">
        <v>84</v>
      </c>
      <c r="K122" s="100" t="s">
        <v>84</v>
      </c>
      <c r="L122" s="100" t="s">
        <v>84</v>
      </c>
      <c r="M122" s="100" t="s">
        <v>84</v>
      </c>
      <c r="N122" s="100" t="s">
        <v>84</v>
      </c>
      <c r="O122" s="100" t="s">
        <v>84</v>
      </c>
      <c r="P122" s="100" t="s">
        <v>84</v>
      </c>
      <c r="Q122" s="100" t="s">
        <v>84</v>
      </c>
      <c r="R122" s="100" t="s">
        <v>84</v>
      </c>
      <c r="S122" s="81" t="s">
        <v>84</v>
      </c>
    </row>
    <row r="123" spans="1:19" s="79" customFormat="1" x14ac:dyDescent="0.25">
      <c r="A123" s="47" t="s">
        <v>335</v>
      </c>
      <c r="B123" s="2" t="s">
        <v>523</v>
      </c>
      <c r="C123" s="54" t="s">
        <v>321</v>
      </c>
      <c r="D123" s="21">
        <f t="shared" ref="D123:E123" si="80">D109-D115-D117</f>
        <v>147.25484447000326</v>
      </c>
      <c r="E123" s="21">
        <f t="shared" si="80"/>
        <v>313.47579895000092</v>
      </c>
      <c r="F123" s="21">
        <f t="shared" ref="F123" si="81">F109-F115-F117</f>
        <v>148.1066171482334</v>
      </c>
      <c r="G123" s="21">
        <f>G109-G115-G117</f>
        <v>364.53960787459948</v>
      </c>
      <c r="H123" s="21">
        <f>H109-H115-H117</f>
        <v>267.90286658670107</v>
      </c>
      <c r="I123" s="100" t="s">
        <v>84</v>
      </c>
      <c r="J123" s="21">
        <f>J109-J115-J117</f>
        <v>447.11339338897193</v>
      </c>
      <c r="K123" s="100" t="s">
        <v>84</v>
      </c>
      <c r="L123" s="21">
        <f>L109-L115-L117</f>
        <v>383.83569030983205</v>
      </c>
      <c r="M123" s="100" t="s">
        <v>84</v>
      </c>
      <c r="N123" s="21">
        <f>N109-N115-N117</f>
        <v>386.17394227920863</v>
      </c>
      <c r="O123" s="100" t="s">
        <v>84</v>
      </c>
      <c r="P123" s="21">
        <f>P109-P115-P117</f>
        <v>535.81186668663179</v>
      </c>
      <c r="Q123" s="100" t="s">
        <v>84</v>
      </c>
      <c r="R123" s="100">
        <f>P123+N123+L123+J123+H123</f>
        <v>2020.8377592513455</v>
      </c>
      <c r="S123" s="81" t="s">
        <v>84</v>
      </c>
    </row>
    <row r="124" spans="1:19" s="79" customFormat="1" x14ac:dyDescent="0.25">
      <c r="A124" s="47" t="s">
        <v>19</v>
      </c>
      <c r="B124" s="16" t="s">
        <v>606</v>
      </c>
      <c r="C124" s="54" t="s">
        <v>321</v>
      </c>
      <c r="D124" s="21">
        <f>-'[1]8.ОФР'!G$45/1000</f>
        <v>266.62891368800007</v>
      </c>
      <c r="E124" s="21">
        <f>-'[2]8.ОФР'!$H$46/1000</f>
        <v>159.81471037000003</v>
      </c>
      <c r="F124" s="21">
        <f>-'[1]8.ОФР'!O$45/1000</f>
        <v>178.55394908372261</v>
      </c>
      <c r="G124" s="21">
        <f>-'[2]8.ОФР'!$I$46/1000</f>
        <v>252.19005931819137</v>
      </c>
      <c r="H124" s="100">
        <f>-'[2]8.ОФР'!$P$46/1000</f>
        <v>113.38921318330824</v>
      </c>
      <c r="I124" s="100" t="s">
        <v>84</v>
      </c>
      <c r="J124" s="100">
        <f>-'[2]8.ОФР'!$Q$46/1000</f>
        <v>329.71060698494648</v>
      </c>
      <c r="K124" s="100" t="s">
        <v>84</v>
      </c>
      <c r="L124" s="100">
        <f>-'[2]8.ОФР'!$R$46/1000</f>
        <v>392.58632815229146</v>
      </c>
      <c r="M124" s="100" t="s">
        <v>84</v>
      </c>
      <c r="N124" s="100">
        <f>-'[2]8.ОФР'!$S$46/1000</f>
        <v>428.47278994640135</v>
      </c>
      <c r="O124" s="100" t="s">
        <v>84</v>
      </c>
      <c r="P124" s="100">
        <f>'[3]АО "Россети Янтарь"'!$AO$60/1000</f>
        <v>488.8983668138543</v>
      </c>
      <c r="Q124" s="100" t="s">
        <v>84</v>
      </c>
      <c r="R124" s="100">
        <f>P124+N124+L124+J124+H124</f>
        <v>1753.0573050808016</v>
      </c>
      <c r="S124" s="81" t="s">
        <v>84</v>
      </c>
    </row>
    <row r="125" spans="1:19" s="79" customFormat="1" x14ac:dyDescent="0.25">
      <c r="A125" s="47" t="s">
        <v>15</v>
      </c>
      <c r="B125" s="2" t="s">
        <v>597</v>
      </c>
      <c r="C125" s="54" t="s">
        <v>321</v>
      </c>
      <c r="D125" s="21" t="s">
        <v>84</v>
      </c>
      <c r="E125" s="21" t="s">
        <v>84</v>
      </c>
      <c r="F125" s="21" t="s">
        <v>84</v>
      </c>
      <c r="G125" s="21" t="s">
        <v>84</v>
      </c>
      <c r="H125" s="21" t="s">
        <v>84</v>
      </c>
      <c r="I125" s="21" t="s">
        <v>84</v>
      </c>
      <c r="J125" s="21" t="s">
        <v>84</v>
      </c>
      <c r="K125" s="21" t="s">
        <v>84</v>
      </c>
      <c r="L125" s="21" t="s">
        <v>84</v>
      </c>
      <c r="M125" s="21" t="s">
        <v>84</v>
      </c>
      <c r="N125" s="21" t="s">
        <v>84</v>
      </c>
      <c r="O125" s="21" t="s">
        <v>84</v>
      </c>
      <c r="P125" s="21" t="s">
        <v>84</v>
      </c>
      <c r="Q125" s="100" t="s">
        <v>84</v>
      </c>
      <c r="R125" s="100" t="s">
        <v>84</v>
      </c>
      <c r="S125" s="81" t="s">
        <v>84</v>
      </c>
    </row>
    <row r="126" spans="1:19" s="79" customFormat="1" ht="31.5" x14ac:dyDescent="0.25">
      <c r="A126" s="47" t="s">
        <v>593</v>
      </c>
      <c r="B126" s="1" t="s">
        <v>474</v>
      </c>
      <c r="C126" s="54" t="s">
        <v>321</v>
      </c>
      <c r="D126" s="21" t="s">
        <v>84</v>
      </c>
      <c r="E126" s="21" t="s">
        <v>84</v>
      </c>
      <c r="F126" s="21" t="s">
        <v>84</v>
      </c>
      <c r="G126" s="21" t="s">
        <v>84</v>
      </c>
      <c r="H126" s="21" t="s">
        <v>84</v>
      </c>
      <c r="I126" s="21" t="s">
        <v>84</v>
      </c>
      <c r="J126" s="21" t="s">
        <v>84</v>
      </c>
      <c r="K126" s="21" t="s">
        <v>84</v>
      </c>
      <c r="L126" s="21" t="s">
        <v>84</v>
      </c>
      <c r="M126" s="21" t="s">
        <v>84</v>
      </c>
      <c r="N126" s="21" t="s">
        <v>84</v>
      </c>
      <c r="O126" s="21" t="s">
        <v>84</v>
      </c>
      <c r="P126" s="21" t="s">
        <v>84</v>
      </c>
      <c r="Q126" s="100" t="s">
        <v>84</v>
      </c>
      <c r="R126" s="100" t="s">
        <v>84</v>
      </c>
      <c r="S126" s="81" t="s">
        <v>84</v>
      </c>
    </row>
    <row r="127" spans="1:19" s="79" customFormat="1" ht="31.5" x14ac:dyDescent="0.25">
      <c r="A127" s="47" t="s">
        <v>594</v>
      </c>
      <c r="B127" s="1" t="s">
        <v>475</v>
      </c>
      <c r="C127" s="54" t="s">
        <v>321</v>
      </c>
      <c r="D127" s="21" t="s">
        <v>84</v>
      </c>
      <c r="E127" s="21" t="s">
        <v>84</v>
      </c>
      <c r="F127" s="21" t="s">
        <v>84</v>
      </c>
      <c r="G127" s="21" t="s">
        <v>84</v>
      </c>
      <c r="H127" s="21" t="s">
        <v>84</v>
      </c>
      <c r="I127" s="21" t="s">
        <v>84</v>
      </c>
      <c r="J127" s="21" t="s">
        <v>84</v>
      </c>
      <c r="K127" s="21" t="s">
        <v>84</v>
      </c>
      <c r="L127" s="21" t="s">
        <v>84</v>
      </c>
      <c r="M127" s="21" t="s">
        <v>84</v>
      </c>
      <c r="N127" s="21" t="s">
        <v>84</v>
      </c>
      <c r="O127" s="21" t="s">
        <v>84</v>
      </c>
      <c r="P127" s="21" t="s">
        <v>84</v>
      </c>
      <c r="Q127" s="100" t="s">
        <v>84</v>
      </c>
      <c r="R127" s="100" t="s">
        <v>84</v>
      </c>
      <c r="S127" s="81" t="s">
        <v>84</v>
      </c>
    </row>
    <row r="128" spans="1:19" s="79" customFormat="1" ht="31.5" x14ac:dyDescent="0.25">
      <c r="A128" s="47" t="s">
        <v>595</v>
      </c>
      <c r="B128" s="1" t="s">
        <v>460</v>
      </c>
      <c r="C128" s="54" t="s">
        <v>321</v>
      </c>
      <c r="D128" s="21" t="s">
        <v>84</v>
      </c>
      <c r="E128" s="21" t="s">
        <v>84</v>
      </c>
      <c r="F128" s="21" t="s">
        <v>84</v>
      </c>
      <c r="G128" s="21" t="s">
        <v>84</v>
      </c>
      <c r="H128" s="21" t="s">
        <v>84</v>
      </c>
      <c r="I128" s="21" t="s">
        <v>84</v>
      </c>
      <c r="J128" s="21" t="s">
        <v>84</v>
      </c>
      <c r="K128" s="21" t="s">
        <v>84</v>
      </c>
      <c r="L128" s="21" t="s">
        <v>84</v>
      </c>
      <c r="M128" s="21" t="s">
        <v>84</v>
      </c>
      <c r="N128" s="21" t="s">
        <v>84</v>
      </c>
      <c r="O128" s="21" t="s">
        <v>84</v>
      </c>
      <c r="P128" s="21" t="s">
        <v>84</v>
      </c>
      <c r="Q128" s="100" t="s">
        <v>84</v>
      </c>
      <c r="R128" s="100" t="s">
        <v>84</v>
      </c>
      <c r="S128" s="81" t="s">
        <v>84</v>
      </c>
    </row>
    <row r="129" spans="1:19" s="79" customFormat="1" x14ac:dyDescent="0.25">
      <c r="A129" s="47" t="s">
        <v>380</v>
      </c>
      <c r="B129" s="5" t="s">
        <v>644</v>
      </c>
      <c r="C129" s="54" t="s">
        <v>321</v>
      </c>
      <c r="D129" s="21" t="s">
        <v>84</v>
      </c>
      <c r="E129" s="21" t="s">
        <v>84</v>
      </c>
      <c r="F129" s="21" t="s">
        <v>84</v>
      </c>
      <c r="G129" s="21" t="s">
        <v>84</v>
      </c>
      <c r="H129" s="21" t="s">
        <v>84</v>
      </c>
      <c r="I129" s="21" t="s">
        <v>84</v>
      </c>
      <c r="J129" s="21" t="s">
        <v>84</v>
      </c>
      <c r="K129" s="21" t="s">
        <v>84</v>
      </c>
      <c r="L129" s="21" t="s">
        <v>84</v>
      </c>
      <c r="M129" s="21" t="s">
        <v>84</v>
      </c>
      <c r="N129" s="21" t="s">
        <v>84</v>
      </c>
      <c r="O129" s="21" t="s">
        <v>84</v>
      </c>
      <c r="P129" s="21" t="s">
        <v>84</v>
      </c>
      <c r="Q129" s="100" t="s">
        <v>84</v>
      </c>
      <c r="R129" s="100" t="s">
        <v>84</v>
      </c>
      <c r="S129" s="81" t="s">
        <v>84</v>
      </c>
    </row>
    <row r="130" spans="1:19" s="79" customFormat="1" x14ac:dyDescent="0.25">
      <c r="A130" s="47" t="s">
        <v>381</v>
      </c>
      <c r="B130" s="5" t="s">
        <v>388</v>
      </c>
      <c r="C130" s="54" t="s">
        <v>321</v>
      </c>
      <c r="D130" s="21">
        <f>D115-D145</f>
        <v>193.90574155000101</v>
      </c>
      <c r="E130" s="21">
        <f>E115-E145</f>
        <v>159.57171037000001</v>
      </c>
      <c r="F130" s="21">
        <f t="shared" ref="F130" si="82">F115-F145</f>
        <v>127.50126346327619</v>
      </c>
      <c r="G130" s="21">
        <f t="shared" ref="G130" si="83">G115-G145</f>
        <v>168.36901068360521</v>
      </c>
      <c r="H130" s="21">
        <f t="shared" ref="H130" si="84">H115-H145</f>
        <v>32.183834671397193</v>
      </c>
      <c r="I130" s="100" t="s">
        <v>84</v>
      </c>
      <c r="J130" s="21">
        <f t="shared" ref="J130" si="85">J115-J145</f>
        <v>199.46566203649047</v>
      </c>
      <c r="K130" s="100" t="s">
        <v>84</v>
      </c>
      <c r="L130" s="21">
        <f t="shared" ref="L130" si="86">L115-L145</f>
        <v>267.85079368910328</v>
      </c>
      <c r="M130" s="100" t="s">
        <v>84</v>
      </c>
      <c r="N130" s="21">
        <f t="shared" ref="N130" si="87">N115-N145</f>
        <v>291.65470648403311</v>
      </c>
      <c r="O130" s="100" t="s">
        <v>84</v>
      </c>
      <c r="P130" s="21">
        <f t="shared" ref="P130" si="88">P115-P145</f>
        <v>318.52548817041406</v>
      </c>
      <c r="Q130" s="100" t="s">
        <v>84</v>
      </c>
      <c r="R130" s="100">
        <f>P130+N130+L130+J130+H130</f>
        <v>1109.6804850514382</v>
      </c>
      <c r="S130" s="81" t="s">
        <v>84</v>
      </c>
    </row>
    <row r="131" spans="1:19" s="79" customFormat="1" x14ac:dyDescent="0.25">
      <c r="A131" s="47" t="s">
        <v>382</v>
      </c>
      <c r="B131" s="5" t="s">
        <v>638</v>
      </c>
      <c r="C131" s="54" t="s">
        <v>321</v>
      </c>
      <c r="D131" s="21" t="s">
        <v>84</v>
      </c>
      <c r="E131" s="21" t="s">
        <v>84</v>
      </c>
      <c r="F131" s="21" t="s">
        <v>84</v>
      </c>
      <c r="G131" s="21" t="s">
        <v>84</v>
      </c>
      <c r="H131" s="21" t="s">
        <v>84</v>
      </c>
      <c r="I131" s="100" t="s">
        <v>84</v>
      </c>
      <c r="J131" s="21" t="s">
        <v>84</v>
      </c>
      <c r="K131" s="100" t="s">
        <v>84</v>
      </c>
      <c r="L131" s="21" t="s">
        <v>84</v>
      </c>
      <c r="M131" s="100" t="s">
        <v>84</v>
      </c>
      <c r="N131" s="21" t="s">
        <v>84</v>
      </c>
      <c r="O131" s="100" t="s">
        <v>84</v>
      </c>
      <c r="P131" s="21" t="s">
        <v>84</v>
      </c>
      <c r="Q131" s="100" t="s">
        <v>84</v>
      </c>
      <c r="R131" s="100" t="s">
        <v>84</v>
      </c>
      <c r="S131" s="81" t="s">
        <v>84</v>
      </c>
    </row>
    <row r="132" spans="1:19" s="79" customFormat="1" x14ac:dyDescent="0.25">
      <c r="A132" s="47" t="s">
        <v>383</v>
      </c>
      <c r="B132" s="5" t="s">
        <v>389</v>
      </c>
      <c r="C132" s="54" t="s">
        <v>321</v>
      </c>
      <c r="D132" s="21">
        <f t="shared" ref="D132:G132" si="89">D117-D147</f>
        <v>56.147296095999991</v>
      </c>
      <c r="E132" s="21">
        <f t="shared" si="89"/>
        <v>0</v>
      </c>
      <c r="F132" s="21">
        <f t="shared" ref="F132" si="90">F117-F147</f>
        <v>21.431362190799234</v>
      </c>
      <c r="G132" s="21">
        <f t="shared" si="89"/>
        <v>4.31371042766607</v>
      </c>
      <c r="H132" s="21">
        <f t="shared" ref="H132" si="91">H117-H147</f>
        <v>-9.7315431254288427</v>
      </c>
      <c r="I132" s="100" t="s">
        <v>84</v>
      </c>
      <c r="J132" s="21">
        <f t="shared" ref="J132" si="92">J117-J147</f>
        <v>-6.3290349213380246</v>
      </c>
      <c r="K132" s="100" t="s">
        <v>84</v>
      </c>
      <c r="L132" s="21">
        <f t="shared" ref="L132" si="93">L117-L147</f>
        <v>-8.9624663747777191</v>
      </c>
      <c r="M132" s="100" t="s">
        <v>84</v>
      </c>
      <c r="N132" s="21">
        <f t="shared" ref="N132" si="94">N117-N147</f>
        <v>-5.1056859774735628</v>
      </c>
      <c r="O132" s="100" t="s">
        <v>84</v>
      </c>
      <c r="P132" s="21">
        <f t="shared" ref="P132" si="95">P117-P147</f>
        <v>-5.7894946938861871</v>
      </c>
      <c r="Q132" s="100" t="s">
        <v>84</v>
      </c>
      <c r="R132" s="100">
        <f>P132+N132+L132+J132+H132</f>
        <v>-35.918225092904336</v>
      </c>
      <c r="S132" s="81" t="s">
        <v>84</v>
      </c>
    </row>
    <row r="133" spans="1:19" s="79" customFormat="1" x14ac:dyDescent="0.25">
      <c r="A133" s="47" t="s">
        <v>384</v>
      </c>
      <c r="B133" s="5" t="s">
        <v>390</v>
      </c>
      <c r="C133" s="54" t="s">
        <v>321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100" t="s">
        <v>84</v>
      </c>
      <c r="J133" s="21">
        <v>0</v>
      </c>
      <c r="K133" s="100" t="s">
        <v>84</v>
      </c>
      <c r="L133" s="21">
        <v>0</v>
      </c>
      <c r="M133" s="100" t="s">
        <v>84</v>
      </c>
      <c r="N133" s="21">
        <v>0</v>
      </c>
      <c r="O133" s="100" t="s">
        <v>84</v>
      </c>
      <c r="P133" s="21">
        <v>0</v>
      </c>
      <c r="Q133" s="100" t="s">
        <v>84</v>
      </c>
      <c r="R133" s="100">
        <f>P133+N133+L133+J133+H133</f>
        <v>0</v>
      </c>
      <c r="S133" s="81" t="s">
        <v>84</v>
      </c>
    </row>
    <row r="134" spans="1:19" s="79" customFormat="1" x14ac:dyDescent="0.25">
      <c r="A134" s="47" t="s">
        <v>385</v>
      </c>
      <c r="B134" s="5" t="s">
        <v>645</v>
      </c>
      <c r="C134" s="54" t="s">
        <v>321</v>
      </c>
      <c r="D134" s="21" t="s">
        <v>84</v>
      </c>
      <c r="E134" s="21" t="s">
        <v>84</v>
      </c>
      <c r="F134" s="21" t="s">
        <v>84</v>
      </c>
      <c r="G134" s="21" t="s">
        <v>84</v>
      </c>
      <c r="H134" s="21" t="s">
        <v>84</v>
      </c>
      <c r="I134" s="100" t="s">
        <v>84</v>
      </c>
      <c r="J134" s="21" t="s">
        <v>84</v>
      </c>
      <c r="K134" s="100" t="s">
        <v>84</v>
      </c>
      <c r="L134" s="21" t="s">
        <v>84</v>
      </c>
      <c r="M134" s="100" t="s">
        <v>84</v>
      </c>
      <c r="N134" s="21" t="s">
        <v>84</v>
      </c>
      <c r="O134" s="100" t="s">
        <v>84</v>
      </c>
      <c r="P134" s="21" t="s">
        <v>84</v>
      </c>
      <c r="Q134" s="100" t="s">
        <v>84</v>
      </c>
      <c r="R134" s="100" t="s">
        <v>84</v>
      </c>
      <c r="S134" s="81" t="s">
        <v>84</v>
      </c>
    </row>
    <row r="135" spans="1:19" s="79" customFormat="1" ht="31.5" x14ac:dyDescent="0.25">
      <c r="A135" s="47" t="s">
        <v>386</v>
      </c>
      <c r="B135" s="5" t="s">
        <v>391</v>
      </c>
      <c r="C135" s="54" t="s">
        <v>321</v>
      </c>
      <c r="D135" s="21" t="s">
        <v>84</v>
      </c>
      <c r="E135" s="21" t="s">
        <v>84</v>
      </c>
      <c r="F135" s="21" t="s">
        <v>84</v>
      </c>
      <c r="G135" s="21" t="s">
        <v>84</v>
      </c>
      <c r="H135" s="21" t="s">
        <v>84</v>
      </c>
      <c r="I135" s="100" t="s">
        <v>84</v>
      </c>
      <c r="J135" s="21" t="s">
        <v>84</v>
      </c>
      <c r="K135" s="100" t="s">
        <v>84</v>
      </c>
      <c r="L135" s="21" t="s">
        <v>84</v>
      </c>
      <c r="M135" s="100" t="s">
        <v>84</v>
      </c>
      <c r="N135" s="21" t="s">
        <v>84</v>
      </c>
      <c r="O135" s="100" t="s">
        <v>84</v>
      </c>
      <c r="P135" s="21" t="s">
        <v>84</v>
      </c>
      <c r="Q135" s="100" t="s">
        <v>84</v>
      </c>
      <c r="R135" s="100" t="s">
        <v>84</v>
      </c>
      <c r="S135" s="81" t="s">
        <v>84</v>
      </c>
    </row>
    <row r="136" spans="1:19" s="79" customFormat="1" x14ac:dyDescent="0.25">
      <c r="A136" s="47" t="s">
        <v>569</v>
      </c>
      <c r="B136" s="4" t="s">
        <v>392</v>
      </c>
      <c r="C136" s="54" t="s">
        <v>321</v>
      </c>
      <c r="D136" s="21" t="s">
        <v>84</v>
      </c>
      <c r="E136" s="21" t="s">
        <v>84</v>
      </c>
      <c r="F136" s="21" t="s">
        <v>84</v>
      </c>
      <c r="G136" s="21" t="s">
        <v>84</v>
      </c>
      <c r="H136" s="21" t="s">
        <v>84</v>
      </c>
      <c r="I136" s="100" t="s">
        <v>84</v>
      </c>
      <c r="J136" s="21" t="s">
        <v>84</v>
      </c>
      <c r="K136" s="100" t="s">
        <v>84</v>
      </c>
      <c r="L136" s="21" t="s">
        <v>84</v>
      </c>
      <c r="M136" s="100" t="s">
        <v>84</v>
      </c>
      <c r="N136" s="21" t="s">
        <v>84</v>
      </c>
      <c r="O136" s="100" t="s">
        <v>84</v>
      </c>
      <c r="P136" s="21" t="s">
        <v>84</v>
      </c>
      <c r="Q136" s="100" t="s">
        <v>84</v>
      </c>
      <c r="R136" s="100" t="s">
        <v>84</v>
      </c>
      <c r="S136" s="81" t="s">
        <v>84</v>
      </c>
    </row>
    <row r="137" spans="1:19" s="79" customFormat="1" x14ac:dyDescent="0.25">
      <c r="A137" s="47" t="s">
        <v>570</v>
      </c>
      <c r="B137" s="4" t="s">
        <v>203</v>
      </c>
      <c r="C137" s="54" t="s">
        <v>321</v>
      </c>
      <c r="D137" s="21" t="s">
        <v>84</v>
      </c>
      <c r="E137" s="21" t="s">
        <v>84</v>
      </c>
      <c r="F137" s="21" t="s">
        <v>84</v>
      </c>
      <c r="G137" s="21" t="s">
        <v>84</v>
      </c>
      <c r="H137" s="21" t="s">
        <v>84</v>
      </c>
      <c r="I137" s="100" t="s">
        <v>84</v>
      </c>
      <c r="J137" s="21" t="s">
        <v>84</v>
      </c>
      <c r="K137" s="100" t="s">
        <v>84</v>
      </c>
      <c r="L137" s="21" t="s">
        <v>84</v>
      </c>
      <c r="M137" s="100" t="s">
        <v>84</v>
      </c>
      <c r="N137" s="21" t="s">
        <v>84</v>
      </c>
      <c r="O137" s="100" t="s">
        <v>84</v>
      </c>
      <c r="P137" s="21" t="s">
        <v>84</v>
      </c>
      <c r="Q137" s="100" t="s">
        <v>84</v>
      </c>
      <c r="R137" s="100" t="s">
        <v>84</v>
      </c>
      <c r="S137" s="81" t="s">
        <v>84</v>
      </c>
    </row>
    <row r="138" spans="1:19" s="79" customFormat="1" x14ac:dyDescent="0.25">
      <c r="A138" s="47" t="s">
        <v>387</v>
      </c>
      <c r="B138" s="5" t="s">
        <v>393</v>
      </c>
      <c r="C138" s="54" t="s">
        <v>321</v>
      </c>
      <c r="D138" s="21">
        <f>D124-D130-D132</f>
        <v>16.575876041999067</v>
      </c>
      <c r="E138" s="21">
        <f t="shared" ref="E138:G138" si="96">E124-E130-E132</f>
        <v>0.24300000000002342</v>
      </c>
      <c r="F138" s="21">
        <f t="shared" ref="F138" si="97">F124-F130-F132</f>
        <v>29.621323429647191</v>
      </c>
      <c r="G138" s="21">
        <f t="shared" si="96"/>
        <v>79.507338206920096</v>
      </c>
      <c r="H138" s="21">
        <f t="shared" ref="H138" si="98">H124-H130-H132</f>
        <v>90.936921637339893</v>
      </c>
      <c r="I138" s="100" t="s">
        <v>84</v>
      </c>
      <c r="J138" s="21">
        <f t="shared" ref="J138" si="99">J124-J130-J132</f>
        <v>136.57397986979404</v>
      </c>
      <c r="K138" s="100" t="s">
        <v>84</v>
      </c>
      <c r="L138" s="21">
        <f t="shared" ref="L138" si="100">L124-L130-L132</f>
        <v>133.69800083796588</v>
      </c>
      <c r="M138" s="100" t="s">
        <v>84</v>
      </c>
      <c r="N138" s="21">
        <f t="shared" ref="N138" si="101">N124-N130-N132</f>
        <v>141.92376943984181</v>
      </c>
      <c r="O138" s="100" t="s">
        <v>84</v>
      </c>
      <c r="P138" s="21">
        <f t="shared" ref="P138" si="102">P124-P130-P132</f>
        <v>176.16237333732641</v>
      </c>
      <c r="Q138" s="100" t="s">
        <v>84</v>
      </c>
      <c r="R138" s="100">
        <f t="shared" ref="R138" si="103">P138+N138+L138+J138+H138</f>
        <v>679.29504512226799</v>
      </c>
      <c r="S138" s="81" t="s">
        <v>84</v>
      </c>
    </row>
    <row r="139" spans="1:19" s="79" customFormat="1" x14ac:dyDescent="0.25">
      <c r="A139" s="47" t="s">
        <v>21</v>
      </c>
      <c r="B139" s="16" t="s">
        <v>660</v>
      </c>
      <c r="C139" s="54" t="s">
        <v>321</v>
      </c>
      <c r="D139" s="21">
        <f t="shared" ref="D139:P139" si="104">D109-D124</f>
        <v>851.46640200548154</v>
      </c>
      <c r="E139" s="21">
        <f t="shared" si="104"/>
        <v>841.63139288760078</v>
      </c>
      <c r="F139" s="21">
        <f t="shared" ref="F139" si="105">F109-F124</f>
        <v>714.21579633488784</v>
      </c>
      <c r="G139" s="21">
        <f t="shared" si="104"/>
        <v>975.76313684276454</v>
      </c>
      <c r="H139" s="21">
        <f t="shared" si="104"/>
        <v>266.77511113323465</v>
      </c>
      <c r="I139" s="100" t="s">
        <v>84</v>
      </c>
      <c r="J139" s="21">
        <f t="shared" si="104"/>
        <v>1083.0859219797871</v>
      </c>
      <c r="K139" s="100" t="s">
        <v>84</v>
      </c>
      <c r="L139" s="21">
        <f t="shared" si="104"/>
        <v>1285.6909987291692</v>
      </c>
      <c r="M139" s="100" t="s">
        <v>84</v>
      </c>
      <c r="N139" s="21">
        <f t="shared" si="104"/>
        <v>1390.4462548656052</v>
      </c>
      <c r="O139" s="100" t="s">
        <v>84</v>
      </c>
      <c r="P139" s="21">
        <f t="shared" si="104"/>
        <v>1610.5934672554167</v>
      </c>
      <c r="Q139" s="100" t="s">
        <v>84</v>
      </c>
      <c r="R139" s="100">
        <f>P139+N139+L139+J139+H139</f>
        <v>5636.5917539632137</v>
      </c>
      <c r="S139" s="81" t="s">
        <v>84</v>
      </c>
    </row>
    <row r="140" spans="1:19" s="79" customFormat="1" x14ac:dyDescent="0.25">
      <c r="A140" s="47" t="s">
        <v>39</v>
      </c>
      <c r="B140" s="2" t="s">
        <v>597</v>
      </c>
      <c r="C140" s="54" t="s">
        <v>321</v>
      </c>
      <c r="D140" s="21" t="s">
        <v>84</v>
      </c>
      <c r="E140" s="21" t="s">
        <v>84</v>
      </c>
      <c r="F140" s="21" t="s">
        <v>84</v>
      </c>
      <c r="G140" s="21" t="s">
        <v>84</v>
      </c>
      <c r="H140" s="21" t="s">
        <v>84</v>
      </c>
      <c r="I140" s="21" t="s">
        <v>84</v>
      </c>
      <c r="J140" s="21" t="s">
        <v>84</v>
      </c>
      <c r="K140" s="21" t="s">
        <v>84</v>
      </c>
      <c r="L140" s="21" t="s">
        <v>84</v>
      </c>
      <c r="M140" s="21" t="s">
        <v>84</v>
      </c>
      <c r="N140" s="21" t="s">
        <v>84</v>
      </c>
      <c r="O140" s="21" t="s">
        <v>84</v>
      </c>
      <c r="P140" s="21" t="s">
        <v>84</v>
      </c>
      <c r="Q140" s="100" t="s">
        <v>84</v>
      </c>
      <c r="R140" s="100" t="s">
        <v>84</v>
      </c>
      <c r="S140" s="81" t="s">
        <v>84</v>
      </c>
    </row>
    <row r="141" spans="1:19" s="79" customFormat="1" ht="31.5" x14ac:dyDescent="0.25">
      <c r="A141" s="47" t="s">
        <v>476</v>
      </c>
      <c r="B141" s="1" t="s">
        <v>474</v>
      </c>
      <c r="C141" s="54" t="s">
        <v>321</v>
      </c>
      <c r="D141" s="21" t="s">
        <v>84</v>
      </c>
      <c r="E141" s="21" t="s">
        <v>84</v>
      </c>
      <c r="F141" s="21" t="s">
        <v>84</v>
      </c>
      <c r="G141" s="21" t="s">
        <v>84</v>
      </c>
      <c r="H141" s="21" t="s">
        <v>84</v>
      </c>
      <c r="I141" s="21" t="s">
        <v>84</v>
      </c>
      <c r="J141" s="21" t="s">
        <v>84</v>
      </c>
      <c r="K141" s="21" t="s">
        <v>84</v>
      </c>
      <c r="L141" s="21" t="s">
        <v>84</v>
      </c>
      <c r="M141" s="21" t="s">
        <v>84</v>
      </c>
      <c r="N141" s="21" t="s">
        <v>84</v>
      </c>
      <c r="O141" s="21" t="s">
        <v>84</v>
      </c>
      <c r="P141" s="21" t="s">
        <v>84</v>
      </c>
      <c r="Q141" s="21" t="s">
        <v>84</v>
      </c>
      <c r="R141" s="21" t="s">
        <v>84</v>
      </c>
      <c r="S141" s="81" t="s">
        <v>84</v>
      </c>
    </row>
    <row r="142" spans="1:19" s="79" customFormat="1" ht="31.5" x14ac:dyDescent="0.25">
      <c r="A142" s="47" t="s">
        <v>477</v>
      </c>
      <c r="B142" s="1" t="s">
        <v>475</v>
      </c>
      <c r="C142" s="54" t="s">
        <v>321</v>
      </c>
      <c r="D142" s="21" t="s">
        <v>84</v>
      </c>
      <c r="E142" s="21" t="s">
        <v>84</v>
      </c>
      <c r="F142" s="21" t="s">
        <v>84</v>
      </c>
      <c r="G142" s="21" t="s">
        <v>84</v>
      </c>
      <c r="H142" s="21" t="s">
        <v>84</v>
      </c>
      <c r="I142" s="21" t="s">
        <v>84</v>
      </c>
      <c r="J142" s="21" t="s">
        <v>84</v>
      </c>
      <c r="K142" s="21" t="s">
        <v>84</v>
      </c>
      <c r="L142" s="21" t="s">
        <v>84</v>
      </c>
      <c r="M142" s="21" t="s">
        <v>84</v>
      </c>
      <c r="N142" s="21" t="s">
        <v>84</v>
      </c>
      <c r="O142" s="21" t="s">
        <v>84</v>
      </c>
      <c r="P142" s="21" t="s">
        <v>84</v>
      </c>
      <c r="Q142" s="21" t="s">
        <v>84</v>
      </c>
      <c r="R142" s="21" t="s">
        <v>84</v>
      </c>
      <c r="S142" s="81" t="s">
        <v>84</v>
      </c>
    </row>
    <row r="143" spans="1:19" s="79" customFormat="1" ht="31.5" x14ac:dyDescent="0.25">
      <c r="A143" s="47" t="s">
        <v>571</v>
      </c>
      <c r="B143" s="1" t="s">
        <v>460</v>
      </c>
      <c r="C143" s="54" t="s">
        <v>321</v>
      </c>
      <c r="D143" s="21" t="str">
        <f t="shared" ref="D143:G143" si="106">D140</f>
        <v>-</v>
      </c>
      <c r="E143" s="21" t="str">
        <f t="shared" si="106"/>
        <v>-</v>
      </c>
      <c r="F143" s="21" t="str">
        <f t="shared" ref="F143" si="107">F140</f>
        <v>-</v>
      </c>
      <c r="G143" s="21" t="str">
        <f t="shared" si="106"/>
        <v>-</v>
      </c>
      <c r="H143" s="21" t="str">
        <f t="shared" ref="H143:P143" si="108">H140</f>
        <v>-</v>
      </c>
      <c r="I143" s="21" t="str">
        <f t="shared" si="108"/>
        <v>-</v>
      </c>
      <c r="J143" s="21" t="str">
        <f t="shared" si="108"/>
        <v>-</v>
      </c>
      <c r="K143" s="21" t="str">
        <f t="shared" si="108"/>
        <v>-</v>
      </c>
      <c r="L143" s="21" t="str">
        <f t="shared" si="108"/>
        <v>-</v>
      </c>
      <c r="M143" s="21" t="str">
        <f t="shared" si="108"/>
        <v>-</v>
      </c>
      <c r="N143" s="21" t="str">
        <f t="shared" si="108"/>
        <v>-</v>
      </c>
      <c r="O143" s="21" t="str">
        <f t="shared" si="108"/>
        <v>-</v>
      </c>
      <c r="P143" s="21" t="str">
        <f t="shared" si="108"/>
        <v>-</v>
      </c>
      <c r="Q143" s="100" t="s">
        <v>84</v>
      </c>
      <c r="R143" s="100" t="s">
        <v>84</v>
      </c>
      <c r="S143" s="81" t="s">
        <v>84</v>
      </c>
    </row>
    <row r="144" spans="1:19" s="79" customFormat="1" x14ac:dyDescent="0.25">
      <c r="A144" s="47" t="s">
        <v>40</v>
      </c>
      <c r="B144" s="2" t="s">
        <v>635</v>
      </c>
      <c r="C144" s="54" t="s">
        <v>321</v>
      </c>
      <c r="D144" s="21" t="s">
        <v>84</v>
      </c>
      <c r="E144" s="21" t="s">
        <v>84</v>
      </c>
      <c r="F144" s="21" t="s">
        <v>84</v>
      </c>
      <c r="G144" s="21" t="s">
        <v>84</v>
      </c>
      <c r="H144" s="21" t="s">
        <v>84</v>
      </c>
      <c r="I144" s="21" t="s">
        <v>84</v>
      </c>
      <c r="J144" s="21" t="s">
        <v>84</v>
      </c>
      <c r="K144" s="21" t="s">
        <v>84</v>
      </c>
      <c r="L144" s="21" t="s">
        <v>84</v>
      </c>
      <c r="M144" s="21" t="s">
        <v>84</v>
      </c>
      <c r="N144" s="21" t="s">
        <v>84</v>
      </c>
      <c r="O144" s="21" t="s">
        <v>84</v>
      </c>
      <c r="P144" s="21" t="s">
        <v>84</v>
      </c>
      <c r="Q144" s="21" t="s">
        <v>84</v>
      </c>
      <c r="R144" s="21" t="s">
        <v>84</v>
      </c>
      <c r="S144" s="81" t="s">
        <v>84</v>
      </c>
    </row>
    <row r="145" spans="1:19" s="79" customFormat="1" x14ac:dyDescent="0.25">
      <c r="A145" s="47" t="s">
        <v>336</v>
      </c>
      <c r="B145" s="2" t="s">
        <v>520</v>
      </c>
      <c r="C145" s="54" t="s">
        <v>321</v>
      </c>
      <c r="D145" s="21">
        <f>'[1]8.ОФР'!G$68/1000</f>
        <v>2.5725850600262348</v>
      </c>
      <c r="E145" s="21">
        <f>'[2]8.ОФР'!$H$69/1000</f>
        <v>411.42057915759995</v>
      </c>
      <c r="F145" s="21">
        <f>'[1]8.ОФР'!O$68/1000</f>
        <v>510.0050538531047</v>
      </c>
      <c r="G145" s="21">
        <f>'[2]8.ОФР'!$I$69/1000</f>
        <v>673.4760254644209</v>
      </c>
      <c r="H145" s="100">
        <f>'[2]8.ОФР'!$P$69/1000</f>
        <v>128.73533868558883</v>
      </c>
      <c r="I145" s="100" t="s">
        <v>84</v>
      </c>
      <c r="J145" s="100">
        <f>'[2]8.ОФР'!$Q$69/1000</f>
        <v>797.86264814596132</v>
      </c>
      <c r="K145" s="100" t="s">
        <v>84</v>
      </c>
      <c r="L145" s="100">
        <f>'[2]8.ОФР'!$R$69/1000</f>
        <v>1071.4031747564138</v>
      </c>
      <c r="M145" s="100" t="s">
        <v>84</v>
      </c>
      <c r="N145" s="100">
        <f>'[2]8.ОФР'!$S$69/1000</f>
        <v>1166.6188259361327</v>
      </c>
      <c r="O145" s="100" t="s">
        <v>84</v>
      </c>
      <c r="P145" s="100">
        <f>'[3]АО "Россети Янтарь"'!$AO$62/1000</f>
        <v>1274.1019526816563</v>
      </c>
      <c r="Q145" s="100" t="s">
        <v>84</v>
      </c>
      <c r="R145" s="100">
        <f>P145+N145+L145+J145+H145</f>
        <v>4438.7219402057526</v>
      </c>
      <c r="S145" s="81" t="s">
        <v>84</v>
      </c>
    </row>
    <row r="146" spans="1:19" s="79" customFormat="1" x14ac:dyDescent="0.25">
      <c r="A146" s="47" t="s">
        <v>337</v>
      </c>
      <c r="B146" s="2" t="s">
        <v>636</v>
      </c>
      <c r="C146" s="54" t="s">
        <v>321</v>
      </c>
      <c r="D146" s="21" t="s">
        <v>84</v>
      </c>
      <c r="E146" s="21" t="s">
        <v>84</v>
      </c>
      <c r="F146" s="21" t="s">
        <v>84</v>
      </c>
      <c r="G146" s="21" t="s">
        <v>84</v>
      </c>
      <c r="H146" s="21" t="s">
        <v>84</v>
      </c>
      <c r="I146" s="21" t="s">
        <v>84</v>
      </c>
      <c r="J146" s="21" t="s">
        <v>84</v>
      </c>
      <c r="K146" s="21" t="s">
        <v>84</v>
      </c>
      <c r="L146" s="21" t="s">
        <v>84</v>
      </c>
      <c r="M146" s="21" t="s">
        <v>84</v>
      </c>
      <c r="N146" s="21" t="s">
        <v>84</v>
      </c>
      <c r="O146" s="21" t="s">
        <v>84</v>
      </c>
      <c r="P146" s="21" t="s">
        <v>84</v>
      </c>
      <c r="Q146" s="100" t="s">
        <v>84</v>
      </c>
      <c r="R146" s="100" t="s">
        <v>84</v>
      </c>
      <c r="S146" s="81" t="s">
        <v>84</v>
      </c>
    </row>
    <row r="147" spans="1:19" s="79" customFormat="1" x14ac:dyDescent="0.25">
      <c r="A147" s="47" t="s">
        <v>338</v>
      </c>
      <c r="B147" s="3" t="s">
        <v>521</v>
      </c>
      <c r="C147" s="54" t="s">
        <v>321</v>
      </c>
      <c r="D147" s="21">
        <f>'[1]8.ОФР'!G$69/1000</f>
        <v>718.21484851745106</v>
      </c>
      <c r="E147" s="21">
        <f>'[2]8.ОФР'!$H$70/1000</f>
        <v>116.97801477999997</v>
      </c>
      <c r="F147" s="21">
        <f>'[1]8.ОФР'!O$69/1000</f>
        <v>85.725448763196937</v>
      </c>
      <c r="G147" s="21">
        <f>'[2]8.ОФР'!$I$70/1000</f>
        <v>17.254841710664259</v>
      </c>
      <c r="H147" s="100">
        <f>'[2]8.ОФР'!$P$70/1000</f>
        <v>-38.926172501715378</v>
      </c>
      <c r="I147" s="100" t="s">
        <v>84</v>
      </c>
      <c r="J147" s="100">
        <f>'[2]8.ОФР'!$Q$70/1000</f>
        <v>-25.316139685352088</v>
      </c>
      <c r="K147" s="100" t="s">
        <v>84</v>
      </c>
      <c r="L147" s="100">
        <f>'[2]8.ОФР'!$R$70/1000</f>
        <v>-35.849865499110876</v>
      </c>
      <c r="M147" s="100" t="s">
        <v>84</v>
      </c>
      <c r="N147" s="100">
        <f>'[2]8.ОФР'!$S$70/1000</f>
        <v>-20.422743909894244</v>
      </c>
      <c r="O147" s="100" t="s">
        <v>84</v>
      </c>
      <c r="P147" s="100">
        <f>'[3]АО "Россети Янтарь"'!$AO$63/1000</f>
        <v>-23.157978775544759</v>
      </c>
      <c r="Q147" s="100" t="s">
        <v>84</v>
      </c>
      <c r="R147" s="100">
        <f>P147+N147+L147+J147+H147</f>
        <v>-143.67290037161735</v>
      </c>
      <c r="S147" s="81" t="s">
        <v>84</v>
      </c>
    </row>
    <row r="148" spans="1:19" s="79" customFormat="1" x14ac:dyDescent="0.25">
      <c r="A148" s="47" t="s">
        <v>339</v>
      </c>
      <c r="B148" s="2" t="s">
        <v>522</v>
      </c>
      <c r="C148" s="54" t="s">
        <v>321</v>
      </c>
      <c r="D148" s="21">
        <f t="shared" ref="D148:E148" si="109">D118</f>
        <v>0</v>
      </c>
      <c r="E148" s="21">
        <f t="shared" si="109"/>
        <v>0</v>
      </c>
      <c r="F148" s="21">
        <f t="shared" ref="F148" si="110">F118</f>
        <v>0</v>
      </c>
      <c r="G148" s="21">
        <f>G118</f>
        <v>0</v>
      </c>
      <c r="H148" s="100" t="s">
        <v>84</v>
      </c>
      <c r="I148" s="100" t="s">
        <v>84</v>
      </c>
      <c r="J148" s="100" t="s">
        <v>84</v>
      </c>
      <c r="K148" s="100" t="s">
        <v>84</v>
      </c>
      <c r="L148" s="100" t="s">
        <v>84</v>
      </c>
      <c r="M148" s="100" t="s">
        <v>84</v>
      </c>
      <c r="N148" s="100" t="s">
        <v>84</v>
      </c>
      <c r="O148" s="100" t="s">
        <v>84</v>
      </c>
      <c r="P148" s="100" t="s">
        <v>84</v>
      </c>
      <c r="Q148" s="100" t="s">
        <v>84</v>
      </c>
      <c r="R148" s="100" t="s">
        <v>84</v>
      </c>
      <c r="S148" s="81" t="s">
        <v>84</v>
      </c>
    </row>
    <row r="149" spans="1:19" s="79" customFormat="1" hidden="1" x14ac:dyDescent="0.25">
      <c r="A149" s="47" t="s">
        <v>340</v>
      </c>
      <c r="B149" s="2" t="s">
        <v>643</v>
      </c>
      <c r="C149" s="54" t="s">
        <v>321</v>
      </c>
      <c r="D149" s="21"/>
      <c r="E149" s="21"/>
      <c r="F149" s="21"/>
      <c r="G149" s="21"/>
      <c r="H149" s="100"/>
      <c r="I149" s="100" t="s">
        <v>84</v>
      </c>
      <c r="J149" s="100"/>
      <c r="K149" s="100" t="s">
        <v>84</v>
      </c>
      <c r="L149" s="100"/>
      <c r="M149" s="100" t="s">
        <v>84</v>
      </c>
      <c r="N149" s="100"/>
      <c r="O149" s="100" t="s">
        <v>84</v>
      </c>
      <c r="P149" s="100"/>
      <c r="Q149" s="100" t="s">
        <v>84</v>
      </c>
      <c r="R149" s="100" t="e">
        <f>#REF!+#REF!+F149</f>
        <v>#REF!</v>
      </c>
      <c r="S149" s="81" t="s">
        <v>84</v>
      </c>
    </row>
    <row r="150" spans="1:19" s="79" customFormat="1" ht="31.5" hidden="1" x14ac:dyDescent="0.25">
      <c r="A150" s="47" t="s">
        <v>341</v>
      </c>
      <c r="B150" s="3" t="s">
        <v>391</v>
      </c>
      <c r="C150" s="54" t="s">
        <v>321</v>
      </c>
      <c r="D150" s="21"/>
      <c r="E150" s="21"/>
      <c r="F150" s="21"/>
      <c r="G150" s="21"/>
      <c r="H150" s="100"/>
      <c r="I150" s="100" t="s">
        <v>84</v>
      </c>
      <c r="J150" s="100"/>
      <c r="K150" s="100" t="s">
        <v>84</v>
      </c>
      <c r="L150" s="100"/>
      <c r="M150" s="100" t="s">
        <v>84</v>
      </c>
      <c r="N150" s="100"/>
      <c r="O150" s="100" t="s">
        <v>84</v>
      </c>
      <c r="P150" s="100"/>
      <c r="Q150" s="100" t="s">
        <v>84</v>
      </c>
      <c r="R150" s="100" t="e">
        <f>#REF!+#REF!+F150</f>
        <v>#REF!</v>
      </c>
      <c r="S150" s="81" t="s">
        <v>84</v>
      </c>
    </row>
    <row r="151" spans="1:19" s="79" customFormat="1" hidden="1" x14ac:dyDescent="0.25">
      <c r="A151" s="47" t="s">
        <v>572</v>
      </c>
      <c r="B151" s="4" t="s">
        <v>215</v>
      </c>
      <c r="C151" s="54" t="s">
        <v>321</v>
      </c>
      <c r="D151" s="21"/>
      <c r="E151" s="21"/>
      <c r="F151" s="21"/>
      <c r="G151" s="21"/>
      <c r="H151" s="100"/>
      <c r="I151" s="100" t="s">
        <v>84</v>
      </c>
      <c r="J151" s="100"/>
      <c r="K151" s="100" t="s">
        <v>84</v>
      </c>
      <c r="L151" s="100"/>
      <c r="M151" s="100" t="s">
        <v>84</v>
      </c>
      <c r="N151" s="100"/>
      <c r="O151" s="100" t="s">
        <v>84</v>
      </c>
      <c r="P151" s="100"/>
      <c r="Q151" s="100" t="s">
        <v>84</v>
      </c>
      <c r="R151" s="100" t="e">
        <f>#REF!+#REF!+F151</f>
        <v>#REF!</v>
      </c>
      <c r="S151" s="81" t="s">
        <v>84</v>
      </c>
    </row>
    <row r="152" spans="1:19" s="79" customFormat="1" hidden="1" x14ac:dyDescent="0.25">
      <c r="A152" s="47" t="s">
        <v>573</v>
      </c>
      <c r="B152" s="4" t="s">
        <v>203</v>
      </c>
      <c r="C152" s="54" t="s">
        <v>321</v>
      </c>
      <c r="D152" s="21"/>
      <c r="E152" s="21"/>
      <c r="F152" s="21"/>
      <c r="G152" s="21"/>
      <c r="H152" s="100"/>
      <c r="I152" s="100" t="s">
        <v>84</v>
      </c>
      <c r="J152" s="100"/>
      <c r="K152" s="100" t="s">
        <v>84</v>
      </c>
      <c r="L152" s="100"/>
      <c r="M152" s="100" t="s">
        <v>84</v>
      </c>
      <c r="N152" s="100"/>
      <c r="O152" s="100" t="s">
        <v>84</v>
      </c>
      <c r="P152" s="100"/>
      <c r="Q152" s="100" t="s">
        <v>84</v>
      </c>
      <c r="R152" s="100" t="e">
        <f>#REF!+#REF!+F152</f>
        <v>#REF!</v>
      </c>
      <c r="S152" s="81" t="s">
        <v>84</v>
      </c>
    </row>
    <row r="153" spans="1:19" s="79" customFormat="1" x14ac:dyDescent="0.25">
      <c r="A153" s="47" t="s">
        <v>342</v>
      </c>
      <c r="B153" s="2" t="s">
        <v>523</v>
      </c>
      <c r="C153" s="54" t="s">
        <v>321</v>
      </c>
      <c r="D153" s="21">
        <f t="shared" ref="D153:P153" si="111">D139-D145-D147</f>
        <v>130.67896842800428</v>
      </c>
      <c r="E153" s="21">
        <f t="shared" si="111"/>
        <v>313.23279895000087</v>
      </c>
      <c r="F153" s="21">
        <f t="shared" ref="F153" si="112">F139-F145-F147</f>
        <v>118.48529371858621</v>
      </c>
      <c r="G153" s="21">
        <f t="shared" si="111"/>
        <v>285.03226966767937</v>
      </c>
      <c r="H153" s="21">
        <f t="shared" si="111"/>
        <v>176.96594494936119</v>
      </c>
      <c r="I153" s="100" t="s">
        <v>84</v>
      </c>
      <c r="J153" s="21">
        <f t="shared" si="111"/>
        <v>310.53941351917791</v>
      </c>
      <c r="K153" s="100" t="s">
        <v>84</v>
      </c>
      <c r="L153" s="21">
        <f t="shared" si="111"/>
        <v>250.13768947186628</v>
      </c>
      <c r="M153" s="100" t="s">
        <v>84</v>
      </c>
      <c r="N153" s="21">
        <f t="shared" si="111"/>
        <v>244.25017283936674</v>
      </c>
      <c r="O153" s="100" t="s">
        <v>84</v>
      </c>
      <c r="P153" s="21">
        <f t="shared" si="111"/>
        <v>359.6494933493052</v>
      </c>
      <c r="Q153" s="100" t="s">
        <v>84</v>
      </c>
      <c r="R153" s="100">
        <f t="shared" ref="R153:R158" si="113">P153+N153+L153+J153+H153</f>
        <v>1341.5427141290775</v>
      </c>
      <c r="S153" s="81" t="s">
        <v>84</v>
      </c>
    </row>
    <row r="154" spans="1:19" s="79" customFormat="1" x14ac:dyDescent="0.25">
      <c r="A154" s="47" t="s">
        <v>22</v>
      </c>
      <c r="B154" s="16" t="s">
        <v>5</v>
      </c>
      <c r="C154" s="54" t="s">
        <v>321</v>
      </c>
      <c r="D154" s="21">
        <f t="shared" ref="D154" si="114">SUM(D155:D158)</f>
        <v>851.46640200548154</v>
      </c>
      <c r="E154" s="21">
        <f>SUM(E155:E158)</f>
        <v>841.63139288760078</v>
      </c>
      <c r="F154" s="21">
        <f t="shared" ref="F154" si="115">SUM(F155:F158)</f>
        <v>714.21579633488784</v>
      </c>
      <c r="G154" s="21">
        <f>SUM(G155:G158)</f>
        <v>975.76313684276454</v>
      </c>
      <c r="H154" s="21">
        <f>SUM(H155:H158)</f>
        <v>266.77511113323465</v>
      </c>
      <c r="I154" s="100" t="s">
        <v>84</v>
      </c>
      <c r="J154" s="21">
        <f>SUM(J155:J158)</f>
        <v>1083.0859219797871</v>
      </c>
      <c r="K154" s="100" t="s">
        <v>84</v>
      </c>
      <c r="L154" s="21">
        <f>SUM(L155:L158)</f>
        <v>1285.6909987291692</v>
      </c>
      <c r="M154" s="100" t="s">
        <v>84</v>
      </c>
      <c r="N154" s="21">
        <f>SUM(N155:N158)</f>
        <v>1390.4462548656052</v>
      </c>
      <c r="O154" s="100" t="s">
        <v>84</v>
      </c>
      <c r="P154" s="21">
        <f>SUM(P155:P158)</f>
        <v>1610.5934672554167</v>
      </c>
      <c r="Q154" s="100" t="s">
        <v>84</v>
      </c>
      <c r="R154" s="100">
        <f t="shared" si="113"/>
        <v>5636.5917539632137</v>
      </c>
      <c r="S154" s="81" t="s">
        <v>84</v>
      </c>
    </row>
    <row r="155" spans="1:19" s="79" customFormat="1" x14ac:dyDescent="0.25">
      <c r="A155" s="47" t="s">
        <v>42</v>
      </c>
      <c r="B155" s="5" t="s">
        <v>396</v>
      </c>
      <c r="C155" s="54" t="s">
        <v>321</v>
      </c>
      <c r="D155" s="21">
        <v>0</v>
      </c>
      <c r="E155" s="21">
        <f>E139-E156-E157-E158</f>
        <v>276.22045992387439</v>
      </c>
      <c r="F155" s="21">
        <v>0</v>
      </c>
      <c r="G155" s="21">
        <f>'[2]8.ОФР'!$I$80/1000</f>
        <v>323.45127047</v>
      </c>
      <c r="H155" s="100">
        <f>'[2]8.ОФР'!$P$80/1000</f>
        <v>120.04880000995452</v>
      </c>
      <c r="I155" s="100" t="s">
        <v>84</v>
      </c>
      <c r="J155" s="100">
        <v>0</v>
      </c>
      <c r="K155" s="100" t="s">
        <v>84</v>
      </c>
      <c r="L155" s="100">
        <v>0</v>
      </c>
      <c r="M155" s="100" t="s">
        <v>84</v>
      </c>
      <c r="N155" s="100">
        <v>0</v>
      </c>
      <c r="O155" s="100" t="s">
        <v>84</v>
      </c>
      <c r="P155" s="100">
        <v>0</v>
      </c>
      <c r="Q155" s="100" t="s">
        <v>84</v>
      </c>
      <c r="R155" s="100">
        <f t="shared" si="113"/>
        <v>120.04880000995452</v>
      </c>
      <c r="S155" s="81" t="s">
        <v>84</v>
      </c>
    </row>
    <row r="156" spans="1:19" s="79" customFormat="1" x14ac:dyDescent="0.25">
      <c r="A156" s="47" t="s">
        <v>43</v>
      </c>
      <c r="B156" s="5" t="s">
        <v>6</v>
      </c>
      <c r="C156" s="54" t="s">
        <v>321</v>
      </c>
      <c r="D156" s="21">
        <f>'[1]8.ОФР'!G$74/1000</f>
        <v>42.573320100273911</v>
      </c>
      <c r="E156" s="21">
        <f>'[2]8.ОФР'!$H$75/1000</f>
        <v>42.081569644379975</v>
      </c>
      <c r="F156" s="21">
        <f>'[1]8.ОФР'!O$74/1000</f>
        <v>35.710789816744509</v>
      </c>
      <c r="G156" s="21">
        <f>'[2]8.ОФР'!$I$75/1000</f>
        <v>48.788156842138271</v>
      </c>
      <c r="H156" s="100">
        <f>'[2]8.ОФР'!$P$75/1000</f>
        <v>13.338755556661614</v>
      </c>
      <c r="I156" s="100" t="s">
        <v>84</v>
      </c>
      <c r="J156" s="100">
        <f>'[2]8.ОФР'!$Q$75/1000</f>
        <v>54.154296098989448</v>
      </c>
      <c r="K156" s="100" t="s">
        <v>84</v>
      </c>
      <c r="L156" s="100">
        <f>'[2]8.ОФР'!$R$75/1000</f>
        <v>64.284549936458291</v>
      </c>
      <c r="M156" s="100" t="s">
        <v>84</v>
      </c>
      <c r="N156" s="100">
        <f>'[2]8.ОФР'!$S$75/1000</f>
        <v>69.522312743280239</v>
      </c>
      <c r="O156" s="100" t="s">
        <v>84</v>
      </c>
      <c r="P156" s="100">
        <f>'[3]АО "Россети Янтарь"'!$AO$68/1000</f>
        <v>80.529673362770879</v>
      </c>
      <c r="Q156" s="100" t="s">
        <v>84</v>
      </c>
      <c r="R156" s="100">
        <f t="shared" si="113"/>
        <v>281.82958769816048</v>
      </c>
      <c r="S156" s="81" t="s">
        <v>84</v>
      </c>
    </row>
    <row r="157" spans="1:19" s="79" customFormat="1" x14ac:dyDescent="0.25">
      <c r="A157" s="47" t="s">
        <v>54</v>
      </c>
      <c r="B157" s="5" t="s">
        <v>7</v>
      </c>
      <c r="C157" s="54" t="s">
        <v>321</v>
      </c>
      <c r="D157" s="21">
        <f>'[1]8.ОФР'!G$76/1000</f>
        <v>549.4336805704412</v>
      </c>
      <c r="E157" s="21">
        <f>'[2]8.ОФР'!$H$77/1000</f>
        <v>492.29399999999998</v>
      </c>
      <c r="F157" s="21">
        <f>'[1]8.ОФР'!O$76/1000</f>
        <v>678.50500651814571</v>
      </c>
      <c r="G157" s="21">
        <f>'[2]8.ОФР'!$I$78/1000</f>
        <v>487.88156842138267</v>
      </c>
      <c r="H157" s="100">
        <f>'[2]8.ОФР'!$P$77/1000</f>
        <v>133.38755556661613</v>
      </c>
      <c r="I157" s="100" t="s">
        <v>84</v>
      </c>
      <c r="J157" s="100">
        <f>'[2]8.ОФР'!$Q$78/1000</f>
        <v>541.54296098989448</v>
      </c>
      <c r="K157" s="100" t="s">
        <v>84</v>
      </c>
      <c r="L157" s="100">
        <f>'[2]8.ОФР'!$R$77/1000</f>
        <v>642.84549936458279</v>
      </c>
      <c r="M157" s="100" t="s">
        <v>84</v>
      </c>
      <c r="N157" s="100">
        <f>'[2]8.ОФР'!$S$77/1000</f>
        <v>695.22312743280247</v>
      </c>
      <c r="O157" s="100" t="s">
        <v>84</v>
      </c>
      <c r="P157" s="100">
        <f>'[3]АО "Россети Янтарь"'!$AO$67/1000</f>
        <v>805.29673362770859</v>
      </c>
      <c r="Q157" s="100" t="s">
        <v>84</v>
      </c>
      <c r="R157" s="100">
        <f t="shared" si="113"/>
        <v>2818.295876981605</v>
      </c>
      <c r="S157" s="81" t="s">
        <v>84</v>
      </c>
    </row>
    <row r="158" spans="1:19" s="79" customFormat="1" ht="18" customHeight="1" thickBot="1" x14ac:dyDescent="0.3">
      <c r="A158" s="49" t="s">
        <v>55</v>
      </c>
      <c r="B158" s="5" t="s">
        <v>397</v>
      </c>
      <c r="C158" s="56" t="s">
        <v>321</v>
      </c>
      <c r="D158" s="64">
        <f t="shared" ref="D158:P158" si="116">D139-D156-D155-D157</f>
        <v>259.45940133476643</v>
      </c>
      <c r="E158" s="64">
        <f>'[2]8.ОФР'!$H$82/1000</f>
        <v>31.035363319346391</v>
      </c>
      <c r="F158" s="64">
        <f t="shared" ref="F158" si="117">F139-F156-F155-F157</f>
        <v>-2.3874235921539366E-12</v>
      </c>
      <c r="G158" s="64">
        <f>G139-G156-G155-G157</f>
        <v>115.64214110924365</v>
      </c>
      <c r="H158" s="64">
        <f t="shared" si="116"/>
        <v>2.3874235921539366E-12</v>
      </c>
      <c r="I158" s="102" t="s">
        <v>84</v>
      </c>
      <c r="J158" s="64">
        <f t="shared" si="116"/>
        <v>487.3886648909031</v>
      </c>
      <c r="K158" s="102" t="s">
        <v>84</v>
      </c>
      <c r="L158" s="64">
        <f t="shared" si="116"/>
        <v>578.5609494281282</v>
      </c>
      <c r="M158" s="102" t="s">
        <v>84</v>
      </c>
      <c r="N158" s="64">
        <f t="shared" si="116"/>
        <v>625.70081468952242</v>
      </c>
      <c r="O158" s="102" t="s">
        <v>84</v>
      </c>
      <c r="P158" s="64">
        <f t="shared" si="116"/>
        <v>724.7670602649373</v>
      </c>
      <c r="Q158" s="102" t="s">
        <v>84</v>
      </c>
      <c r="R158" s="102">
        <f t="shared" si="113"/>
        <v>2416.4174892734932</v>
      </c>
      <c r="S158" s="82" t="s">
        <v>84</v>
      </c>
    </row>
    <row r="159" spans="1:19" s="79" customFormat="1" ht="18" customHeight="1" x14ac:dyDescent="0.25">
      <c r="A159" s="46" t="s">
        <v>103</v>
      </c>
      <c r="B159" s="15" t="s">
        <v>440</v>
      </c>
      <c r="C159" s="53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57"/>
      <c r="S159" s="158"/>
    </row>
    <row r="160" spans="1:19" s="79" customFormat="1" ht="33.75" customHeight="1" x14ac:dyDescent="0.25">
      <c r="A160" s="47" t="s">
        <v>104</v>
      </c>
      <c r="B160" s="5" t="s">
        <v>654</v>
      </c>
      <c r="C160" s="54" t="s">
        <v>321</v>
      </c>
      <c r="D160" s="21">
        <f t="shared" ref="D160:P160" si="118">D109+D105+D69</f>
        <v>3217.3371653934814</v>
      </c>
      <c r="E160" s="21">
        <f t="shared" si="118"/>
        <v>3342.2343177576004</v>
      </c>
      <c r="F160" s="21">
        <f t="shared" ref="F160" si="119">F109+F105+F69</f>
        <v>3222.2940474670104</v>
      </c>
      <c r="G160" s="21">
        <f t="shared" si="118"/>
        <v>3831.7835639526256</v>
      </c>
      <c r="H160" s="21">
        <f t="shared" si="118"/>
        <v>3068.7217619603034</v>
      </c>
      <c r="I160" s="100" t="s">
        <v>84</v>
      </c>
      <c r="J160" s="21">
        <f t="shared" si="118"/>
        <v>4241.1016093696562</v>
      </c>
      <c r="K160" s="100" t="s">
        <v>84</v>
      </c>
      <c r="L160" s="21">
        <f t="shared" si="118"/>
        <v>4441.7476619286499</v>
      </c>
      <c r="M160" s="100" t="s">
        <v>84</v>
      </c>
      <c r="N160" s="21">
        <f t="shared" si="118"/>
        <v>4543.3956182199991</v>
      </c>
      <c r="O160" s="100" t="s">
        <v>84</v>
      </c>
      <c r="P160" s="21">
        <f t="shared" si="118"/>
        <v>4719.9821117137635</v>
      </c>
      <c r="Q160" s="100" t="s">
        <v>84</v>
      </c>
      <c r="R160" s="100">
        <f>P160+N160+L160+J160+H160</f>
        <v>21014.948763192373</v>
      </c>
      <c r="S160" s="81" t="s">
        <v>84</v>
      </c>
    </row>
    <row r="161" spans="1:19" s="79" customFormat="1" ht="18" customHeight="1" x14ac:dyDescent="0.25">
      <c r="A161" s="47" t="s">
        <v>105</v>
      </c>
      <c r="B161" s="5" t="s">
        <v>607</v>
      </c>
      <c r="C161" s="54" t="s">
        <v>321</v>
      </c>
      <c r="D161" s="21">
        <v>3173.7869999999998</v>
      </c>
      <c r="E161" s="21">
        <f>D163</f>
        <v>2756.8710000000001</v>
      </c>
      <c r="F161" s="21">
        <f>('[1]12.Прогнозный баланс'!$N$94+'[1]12.Прогнозный баланс'!$N$116)/1000</f>
        <v>2952.1479455824656</v>
      </c>
      <c r="G161" s="21">
        <f>E163</f>
        <v>2756.1480000000001</v>
      </c>
      <c r="H161" s="100">
        <f>G163</f>
        <v>3256.3984314529393</v>
      </c>
      <c r="I161" s="100" t="s">
        <v>84</v>
      </c>
      <c r="J161" s="100">
        <f>H163</f>
        <v>4056.3980111596093</v>
      </c>
      <c r="K161" s="100" t="s">
        <v>84</v>
      </c>
      <c r="L161" s="100">
        <f>J163</f>
        <v>2737.4829426732899</v>
      </c>
      <c r="M161" s="100" t="s">
        <v>84</v>
      </c>
      <c r="N161" s="100">
        <f>L163</f>
        <v>1791.4829426732902</v>
      </c>
      <c r="O161" s="100" t="s">
        <v>84</v>
      </c>
      <c r="P161" s="100">
        <f>N163</f>
        <v>811.48294267328981</v>
      </c>
      <c r="Q161" s="100" t="s">
        <v>84</v>
      </c>
      <c r="R161" s="100">
        <f>H161</f>
        <v>3256.3984314529393</v>
      </c>
      <c r="S161" s="81" t="s">
        <v>84</v>
      </c>
    </row>
    <row r="162" spans="1:19" s="79" customFormat="1" ht="18" customHeight="1" x14ac:dyDescent="0.25">
      <c r="A162" s="47" t="s">
        <v>505</v>
      </c>
      <c r="B162" s="1" t="s">
        <v>528</v>
      </c>
      <c r="C162" s="54" t="s">
        <v>321</v>
      </c>
      <c r="D162" s="21">
        <v>3.7869999999999999</v>
      </c>
      <c r="E162" s="21">
        <f>D164</f>
        <v>6.8710000000000004</v>
      </c>
      <c r="F162" s="21">
        <f>'[1]12.Прогнозный баланс'!$N$116/1000</f>
        <v>6.1479449924657743</v>
      </c>
      <c r="G162" s="21">
        <f>E164</f>
        <v>6.1479999999999997</v>
      </c>
      <c r="H162" s="100">
        <f>G164</f>
        <v>6.8712330129394399</v>
      </c>
      <c r="I162" s="100" t="s">
        <v>84</v>
      </c>
      <c r="J162" s="100">
        <f>H164</f>
        <v>2952.8712330129392</v>
      </c>
      <c r="K162" s="100" t="s">
        <v>84</v>
      </c>
      <c r="L162" s="100">
        <f>J164</f>
        <v>503.48316452661976</v>
      </c>
      <c r="M162" s="100" t="s">
        <v>84</v>
      </c>
      <c r="N162" s="100">
        <f>L164</f>
        <v>7.9561645266198324</v>
      </c>
      <c r="O162" s="100" t="s">
        <v>84</v>
      </c>
      <c r="P162" s="100">
        <f>N164</f>
        <v>7.9561645266196868</v>
      </c>
      <c r="Q162" s="100" t="s">
        <v>84</v>
      </c>
      <c r="R162" s="100">
        <f>H162</f>
        <v>6.8712330129394399</v>
      </c>
      <c r="S162" s="81" t="s">
        <v>84</v>
      </c>
    </row>
    <row r="163" spans="1:19" s="79" customFormat="1" ht="18" customHeight="1" x14ac:dyDescent="0.25">
      <c r="A163" s="47" t="s">
        <v>208</v>
      </c>
      <c r="B163" s="5" t="s">
        <v>661</v>
      </c>
      <c r="C163" s="54" t="s">
        <v>321</v>
      </c>
      <c r="D163" s="21">
        <f>'[1]12.Прогнозный баланс'!$G$116/1000+'[1]12.Прогнозный баланс'!$G$94/1000</f>
        <v>2756.8710000000001</v>
      </c>
      <c r="E163" s="21">
        <f>'[2]12.Прогнозный баланс'!$H$96/1000+'[2]12.Прогнозный баланс'!$H$119/1000</f>
        <v>2756.1480000000001</v>
      </c>
      <c r="F163" s="21">
        <f>'[1]12.Прогнозный баланс'!$O$116/1000+'[1]12.Прогнозный баланс'!$O$94/1000</f>
        <v>2506.1479455756162</v>
      </c>
      <c r="G163" s="21">
        <f>'[2]12.Прогнозный баланс'!$I$96/1000+'[2]12.Прогнозный баланс'!$I$119/1000</f>
        <v>3256.3984314529393</v>
      </c>
      <c r="H163" s="100">
        <f>'[2]12.Прогнозный баланс'!$P$96/1000+'[2]12.Прогнозный баланс'!$P$119/1000</f>
        <v>4056.3980111596093</v>
      </c>
      <c r="I163" s="100" t="s">
        <v>84</v>
      </c>
      <c r="J163" s="100">
        <f>'[2]12.Прогнозный баланс'!$Q$96/1000+'[2]12.Прогнозный баланс'!$Q$119/1000</f>
        <v>2737.4829426732899</v>
      </c>
      <c r="K163" s="100" t="s">
        <v>84</v>
      </c>
      <c r="L163" s="100">
        <f>'[2]12.Прогнозный баланс'!$R$96/1000+'[2]12.Прогнозный баланс'!$R$119/1000</f>
        <v>1791.4829426732902</v>
      </c>
      <c r="M163" s="100" t="s">
        <v>84</v>
      </c>
      <c r="N163" s="100">
        <f>'[2]12.Прогнозный баланс'!$S$96/1000+'[2]12.Прогнозный баланс'!$S$119/1000</f>
        <v>811.48294267328981</v>
      </c>
      <c r="O163" s="100" t="s">
        <v>84</v>
      </c>
      <c r="P163" s="100">
        <f>'[3]АО "Россети Янтарь"'!$AO$137/1000+'[3]АО "Россети Янтарь"'!$AO$142/1000</f>
        <v>811.48294267328981</v>
      </c>
      <c r="Q163" s="100" t="s">
        <v>84</v>
      </c>
      <c r="R163" s="100">
        <f>P163</f>
        <v>811.48294267328981</v>
      </c>
      <c r="S163" s="81" t="s">
        <v>84</v>
      </c>
    </row>
    <row r="164" spans="1:19" s="79" customFormat="1" ht="18" customHeight="1" x14ac:dyDescent="0.25">
      <c r="A164" s="48" t="s">
        <v>506</v>
      </c>
      <c r="B164" s="1" t="s">
        <v>529</v>
      </c>
      <c r="C164" s="54" t="s">
        <v>321</v>
      </c>
      <c r="D164" s="85">
        <f>'[1]12.Прогнозный баланс'!$G$116/1000</f>
        <v>6.8710000000000004</v>
      </c>
      <c r="E164" s="85">
        <f>'[2]12.Прогнозный баланс'!$H$119/1000</f>
        <v>6.1479999999999997</v>
      </c>
      <c r="F164" s="85">
        <f>'[1]12.Прогнозный баланс'!$O$116/1000</f>
        <v>6.147944985616479</v>
      </c>
      <c r="G164" s="85">
        <f>'[2]12.Прогнозный баланс'!$I$119/1000</f>
        <v>6.8712330129394399</v>
      </c>
      <c r="H164" s="103">
        <f>'[2]12.Прогнозный баланс'!$P$119/1000</f>
        <v>2952.8712330129392</v>
      </c>
      <c r="I164" s="103" t="s">
        <v>84</v>
      </c>
      <c r="J164" s="103">
        <f>'[2]12.Прогнозный баланс'!$Q$119/1000</f>
        <v>503.48316452661976</v>
      </c>
      <c r="K164" s="103" t="s">
        <v>84</v>
      </c>
      <c r="L164" s="103">
        <f>'[2]12.Прогнозный баланс'!$R$119/1000</f>
        <v>7.9561645266198324</v>
      </c>
      <c r="M164" s="103" t="s">
        <v>84</v>
      </c>
      <c r="N164" s="103">
        <f>'[2]12.Прогнозный баланс'!$S$119/1000</f>
        <v>7.9561645266196868</v>
      </c>
      <c r="O164" s="103" t="s">
        <v>84</v>
      </c>
      <c r="P164" s="103">
        <f>'[3]АО "Россети Янтарь"'!$AO$142/1000</f>
        <v>7.9561645266196868</v>
      </c>
      <c r="Q164" s="103" t="s">
        <v>84</v>
      </c>
      <c r="R164" s="100">
        <f>P164</f>
        <v>7.9561645266196868</v>
      </c>
      <c r="S164" s="37" t="s">
        <v>84</v>
      </c>
    </row>
    <row r="165" spans="1:19" s="79" customFormat="1" ht="32.25" thickBot="1" x14ac:dyDescent="0.3">
      <c r="A165" s="49" t="s">
        <v>209</v>
      </c>
      <c r="B165" s="7" t="s">
        <v>662</v>
      </c>
      <c r="C165" s="56" t="s">
        <v>84</v>
      </c>
      <c r="D165" s="124">
        <f>D163/D160</f>
        <v>0.85687972950228042</v>
      </c>
      <c r="E165" s="124">
        <f t="shared" ref="E165:P165" si="120">E163/E160</f>
        <v>0.82464236135579438</v>
      </c>
      <c r="F165" s="124">
        <f t="shared" ref="F165" si="121">F163/F160</f>
        <v>0.77775271550579184</v>
      </c>
      <c r="G165" s="124">
        <f t="shared" si="120"/>
        <v>0.84983882234043628</v>
      </c>
      <c r="H165" s="124">
        <f t="shared" si="120"/>
        <v>1.3218526558655408</v>
      </c>
      <c r="I165" s="125" t="s">
        <v>84</v>
      </c>
      <c r="J165" s="124">
        <f t="shared" si="120"/>
        <v>0.64546506893999056</v>
      </c>
      <c r="K165" s="125" t="s">
        <v>84</v>
      </c>
      <c r="L165" s="124">
        <f t="shared" si="120"/>
        <v>0.40332839211658655</v>
      </c>
      <c r="M165" s="125" t="s">
        <v>84</v>
      </c>
      <c r="N165" s="124">
        <f t="shared" si="120"/>
        <v>0.17860714999571414</v>
      </c>
      <c r="O165" s="125" t="s">
        <v>84</v>
      </c>
      <c r="P165" s="124">
        <f t="shared" si="120"/>
        <v>0.17192500383834103</v>
      </c>
      <c r="Q165" s="125" t="s">
        <v>84</v>
      </c>
      <c r="R165" s="125">
        <f>P165</f>
        <v>0.17192500383834103</v>
      </c>
      <c r="S165" s="126" t="s">
        <v>84</v>
      </c>
    </row>
    <row r="166" spans="1:19" s="79" customFormat="1" ht="16.5" thickBot="1" x14ac:dyDescent="0.3">
      <c r="A166" s="139" t="s">
        <v>102</v>
      </c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</row>
    <row r="167" spans="1:19" s="79" customFormat="1" ht="21" customHeight="1" x14ac:dyDescent="0.25">
      <c r="A167" s="46" t="s">
        <v>106</v>
      </c>
      <c r="B167" s="15" t="s">
        <v>608</v>
      </c>
      <c r="C167" s="68" t="s">
        <v>321</v>
      </c>
      <c r="D167" s="65">
        <f>'[1]11.БДДС (ДПН)'!$G$18/1000</f>
        <v>9540.6651476789993</v>
      </c>
      <c r="E167" s="65">
        <f>'[2]11.БДДС (ДПН)'!$I$22/1000</f>
        <v>10711.30982267</v>
      </c>
      <c r="F167" s="111">
        <f>'[1]11.БДДС (ДПН)'!$BD$18/1000</f>
        <v>10470.785525448824</v>
      </c>
      <c r="G167" s="65">
        <f>'[2]11.БДДС (ДПН)'!$R$22/1000</f>
        <v>11845.762668187828</v>
      </c>
      <c r="H167" s="65">
        <f>'[2]11.БДДС (ДПН)'!$BF$22/1000</f>
        <v>12220.808262822373</v>
      </c>
      <c r="I167" s="111" t="s">
        <v>84</v>
      </c>
      <c r="J167" s="65">
        <f>'[2]11.БДДС (ДПН)'!$BL$22/1000</f>
        <v>12978.695081446045</v>
      </c>
      <c r="K167" s="111" t="s">
        <v>84</v>
      </c>
      <c r="L167" s="65">
        <f>'[2]11.БДДС (ДПН)'!$BR$22/1000</f>
        <v>13996.114774235533</v>
      </c>
      <c r="M167" s="111" t="s">
        <v>84</v>
      </c>
      <c r="N167" s="65">
        <f>'[2]11.БДДС (ДПН)'!$BX$22/1000</f>
        <v>14408.374608717968</v>
      </c>
      <c r="O167" s="111" t="s">
        <v>84</v>
      </c>
      <c r="P167" s="65">
        <f>'[3]АО "Россети Янтарь"'!$AO$150/1000</f>
        <v>14980.466726400022</v>
      </c>
      <c r="Q167" s="111" t="s">
        <v>84</v>
      </c>
      <c r="R167" s="99">
        <f>P167+N167+L167+J167+H167</f>
        <v>68584.459453621937</v>
      </c>
      <c r="S167" s="80" t="s">
        <v>84</v>
      </c>
    </row>
    <row r="168" spans="1:19" s="79" customFormat="1" x14ac:dyDescent="0.25">
      <c r="A168" s="47" t="s">
        <v>107</v>
      </c>
      <c r="B168" s="2" t="s">
        <v>597</v>
      </c>
      <c r="C168" s="55" t="s">
        <v>321</v>
      </c>
      <c r="D168" s="21" t="s">
        <v>84</v>
      </c>
      <c r="E168" s="21" t="s">
        <v>84</v>
      </c>
      <c r="F168" s="21" t="s">
        <v>84</v>
      </c>
      <c r="G168" s="21" t="s">
        <v>84</v>
      </c>
      <c r="H168" s="21" t="s">
        <v>84</v>
      </c>
      <c r="I168" s="100" t="s">
        <v>84</v>
      </c>
      <c r="J168" s="21" t="s">
        <v>84</v>
      </c>
      <c r="K168" s="100" t="s">
        <v>84</v>
      </c>
      <c r="L168" s="21" t="s">
        <v>84</v>
      </c>
      <c r="M168" s="100" t="s">
        <v>84</v>
      </c>
      <c r="N168" s="21" t="s">
        <v>84</v>
      </c>
      <c r="O168" s="100" t="s">
        <v>84</v>
      </c>
      <c r="P168" s="21" t="s">
        <v>84</v>
      </c>
      <c r="Q168" s="100" t="s">
        <v>84</v>
      </c>
      <c r="R168" s="100" t="s">
        <v>84</v>
      </c>
      <c r="S168" s="81" t="s">
        <v>84</v>
      </c>
    </row>
    <row r="169" spans="1:19" s="79" customFormat="1" ht="31.5" x14ac:dyDescent="0.25">
      <c r="A169" s="47" t="s">
        <v>463</v>
      </c>
      <c r="B169" s="1" t="s">
        <v>474</v>
      </c>
      <c r="C169" s="55" t="s">
        <v>321</v>
      </c>
      <c r="D169" s="21" t="s">
        <v>84</v>
      </c>
      <c r="E169" s="21" t="s">
        <v>84</v>
      </c>
      <c r="F169" s="21" t="s">
        <v>84</v>
      </c>
      <c r="G169" s="21" t="s">
        <v>84</v>
      </c>
      <c r="H169" s="21" t="s">
        <v>84</v>
      </c>
      <c r="I169" s="100" t="s">
        <v>84</v>
      </c>
      <c r="J169" s="21" t="s">
        <v>84</v>
      </c>
      <c r="K169" s="100" t="s">
        <v>84</v>
      </c>
      <c r="L169" s="21" t="s">
        <v>84</v>
      </c>
      <c r="M169" s="100" t="s">
        <v>84</v>
      </c>
      <c r="N169" s="21" t="s">
        <v>84</v>
      </c>
      <c r="O169" s="100" t="s">
        <v>84</v>
      </c>
      <c r="P169" s="21" t="s">
        <v>84</v>
      </c>
      <c r="Q169" s="100" t="s">
        <v>84</v>
      </c>
      <c r="R169" s="100" t="s">
        <v>84</v>
      </c>
      <c r="S169" s="81" t="s">
        <v>84</v>
      </c>
    </row>
    <row r="170" spans="1:19" s="79" customFormat="1" ht="31.5" x14ac:dyDescent="0.25">
      <c r="A170" s="47" t="s">
        <v>464</v>
      </c>
      <c r="B170" s="1" t="s">
        <v>475</v>
      </c>
      <c r="C170" s="55" t="s">
        <v>321</v>
      </c>
      <c r="D170" s="21" t="s">
        <v>84</v>
      </c>
      <c r="E170" s="21" t="s">
        <v>84</v>
      </c>
      <c r="F170" s="21" t="s">
        <v>84</v>
      </c>
      <c r="G170" s="21" t="s">
        <v>84</v>
      </c>
      <c r="H170" s="21" t="s">
        <v>84</v>
      </c>
      <c r="I170" s="100" t="s">
        <v>84</v>
      </c>
      <c r="J170" s="21" t="s">
        <v>84</v>
      </c>
      <c r="K170" s="100" t="s">
        <v>84</v>
      </c>
      <c r="L170" s="21" t="s">
        <v>84</v>
      </c>
      <c r="M170" s="100" t="s">
        <v>84</v>
      </c>
      <c r="N170" s="21" t="s">
        <v>84</v>
      </c>
      <c r="O170" s="100" t="s">
        <v>84</v>
      </c>
      <c r="P170" s="21" t="s">
        <v>84</v>
      </c>
      <c r="Q170" s="100" t="s">
        <v>84</v>
      </c>
      <c r="R170" s="100" t="s">
        <v>84</v>
      </c>
      <c r="S170" s="81" t="s">
        <v>84</v>
      </c>
    </row>
    <row r="171" spans="1:19" s="79" customFormat="1" ht="31.5" x14ac:dyDescent="0.25">
      <c r="A171" s="47" t="s">
        <v>574</v>
      </c>
      <c r="B171" s="1" t="s">
        <v>460</v>
      </c>
      <c r="C171" s="55" t="s">
        <v>321</v>
      </c>
      <c r="D171" s="21" t="s">
        <v>84</v>
      </c>
      <c r="E171" s="21" t="s">
        <v>84</v>
      </c>
      <c r="F171" s="21" t="s">
        <v>84</v>
      </c>
      <c r="G171" s="21" t="s">
        <v>84</v>
      </c>
      <c r="H171" s="21" t="s">
        <v>84</v>
      </c>
      <c r="I171" s="100" t="s">
        <v>84</v>
      </c>
      <c r="J171" s="21" t="s">
        <v>84</v>
      </c>
      <c r="K171" s="100" t="s">
        <v>84</v>
      </c>
      <c r="L171" s="21" t="s">
        <v>84</v>
      </c>
      <c r="M171" s="100" t="s">
        <v>84</v>
      </c>
      <c r="N171" s="21" t="s">
        <v>84</v>
      </c>
      <c r="O171" s="100" t="s">
        <v>84</v>
      </c>
      <c r="P171" s="21" t="s">
        <v>84</v>
      </c>
      <c r="Q171" s="100" t="s">
        <v>84</v>
      </c>
      <c r="R171" s="100" t="s">
        <v>84</v>
      </c>
      <c r="S171" s="81" t="s">
        <v>84</v>
      </c>
    </row>
    <row r="172" spans="1:19" s="79" customFormat="1" x14ac:dyDescent="0.25">
      <c r="A172" s="47" t="s">
        <v>108</v>
      </c>
      <c r="B172" s="2" t="s">
        <v>635</v>
      </c>
      <c r="C172" s="55" t="s">
        <v>321</v>
      </c>
      <c r="D172" s="21" t="s">
        <v>84</v>
      </c>
      <c r="E172" s="21" t="s">
        <v>84</v>
      </c>
      <c r="F172" s="21" t="s">
        <v>84</v>
      </c>
      <c r="G172" s="21" t="s">
        <v>84</v>
      </c>
      <c r="H172" s="21" t="s">
        <v>84</v>
      </c>
      <c r="I172" s="100" t="s">
        <v>84</v>
      </c>
      <c r="J172" s="21" t="s">
        <v>84</v>
      </c>
      <c r="K172" s="100" t="s">
        <v>84</v>
      </c>
      <c r="L172" s="21" t="s">
        <v>84</v>
      </c>
      <c r="M172" s="100" t="s">
        <v>84</v>
      </c>
      <c r="N172" s="21" t="s">
        <v>84</v>
      </c>
      <c r="O172" s="100" t="s">
        <v>84</v>
      </c>
      <c r="P172" s="21" t="s">
        <v>84</v>
      </c>
      <c r="Q172" s="100" t="s">
        <v>84</v>
      </c>
      <c r="R172" s="100" t="s">
        <v>84</v>
      </c>
      <c r="S172" s="81" t="s">
        <v>84</v>
      </c>
    </row>
    <row r="173" spans="1:19" s="79" customFormat="1" x14ac:dyDescent="0.25">
      <c r="A173" s="47" t="s">
        <v>220</v>
      </c>
      <c r="B173" s="2" t="s">
        <v>520</v>
      </c>
      <c r="C173" s="55" t="s">
        <v>321</v>
      </c>
      <c r="D173" s="22">
        <f>'[1]11.БДДС (ДПН)'!$G$19/1000</f>
        <v>8455.709987328999</v>
      </c>
      <c r="E173" s="22">
        <f>'[2]11.БДДС (ДПН)'!$I$23/1000</f>
        <v>9518.4529336899996</v>
      </c>
      <c r="F173" s="70">
        <f>'[1]11.БДДС (ДПН)'!$BD$19/1000</f>
        <v>9756.1022355935438</v>
      </c>
      <c r="G173" s="22">
        <f>'[2]11.БДДС (ДПН)'!$R$23/1000</f>
        <v>11080.850400303829</v>
      </c>
      <c r="H173" s="22">
        <f>'[2]11.БДДС (ДПН)'!$BF$23/1000</f>
        <v>11590.577248080001</v>
      </c>
      <c r="I173" s="70" t="s">
        <v>84</v>
      </c>
      <c r="J173" s="22">
        <f>'[2]11.БДДС (ДПН)'!$BL$23/1000</f>
        <v>12228.48642359</v>
      </c>
      <c r="K173" s="70" t="s">
        <v>84</v>
      </c>
      <c r="L173" s="22">
        <f>'[2]11.БДДС (ДПН)'!$BR$23/1000</f>
        <v>12928.095090050001</v>
      </c>
      <c r="M173" s="70" t="s">
        <v>84</v>
      </c>
      <c r="N173" s="22">
        <f>'[2]11.БДДС (ДПН)'!$BX$23/1000</f>
        <v>13310.627936620001</v>
      </c>
      <c r="O173" s="70" t="s">
        <v>84</v>
      </c>
      <c r="P173" s="22">
        <f>'[3]АО "Россети Янтарь"'!$AO$151/1000</f>
        <v>13843.053054084801</v>
      </c>
      <c r="Q173" s="70" t="s">
        <v>84</v>
      </c>
      <c r="R173" s="100">
        <f>P173+N173+L173+J173+H173</f>
        <v>63900.839752424807</v>
      </c>
      <c r="S173" s="81" t="s">
        <v>84</v>
      </c>
    </row>
    <row r="174" spans="1:19" s="79" customFormat="1" x14ac:dyDescent="0.25">
      <c r="A174" s="47" t="s">
        <v>343</v>
      </c>
      <c r="B174" s="2" t="s">
        <v>636</v>
      </c>
      <c r="C174" s="55" t="s">
        <v>321</v>
      </c>
      <c r="D174" s="21" t="s">
        <v>84</v>
      </c>
      <c r="E174" s="21" t="s">
        <v>84</v>
      </c>
      <c r="F174" s="21" t="s">
        <v>84</v>
      </c>
      <c r="G174" s="21" t="s">
        <v>84</v>
      </c>
      <c r="H174" s="21" t="s">
        <v>84</v>
      </c>
      <c r="I174" s="100" t="s">
        <v>84</v>
      </c>
      <c r="J174" s="21" t="s">
        <v>84</v>
      </c>
      <c r="K174" s="100" t="s">
        <v>84</v>
      </c>
      <c r="L174" s="21" t="s">
        <v>84</v>
      </c>
      <c r="M174" s="100" t="s">
        <v>84</v>
      </c>
      <c r="N174" s="21" t="s">
        <v>84</v>
      </c>
      <c r="O174" s="100" t="s">
        <v>84</v>
      </c>
      <c r="P174" s="21" t="s">
        <v>84</v>
      </c>
      <c r="Q174" s="100" t="s">
        <v>84</v>
      </c>
      <c r="R174" s="100" t="s">
        <v>84</v>
      </c>
      <c r="S174" s="81" t="s">
        <v>84</v>
      </c>
    </row>
    <row r="175" spans="1:19" s="79" customFormat="1" x14ac:dyDescent="0.25">
      <c r="A175" s="47" t="s">
        <v>344</v>
      </c>
      <c r="B175" s="2" t="s">
        <v>521</v>
      </c>
      <c r="C175" s="55" t="s">
        <v>321</v>
      </c>
      <c r="D175" s="22">
        <f>'[1]11.БДДС (ДПН)'!$G$20/1000</f>
        <v>739.52785159000007</v>
      </c>
      <c r="E175" s="22">
        <f>'[2]11.БДДС (ДПН)'!$I$24/1000</f>
        <v>816.85594002999994</v>
      </c>
      <c r="F175" s="70">
        <f>'[1]11.БДДС (ДПН)'!$BD$20/1000</f>
        <v>327.09330345000001</v>
      </c>
      <c r="G175" s="22">
        <f>'[2]11.БДДС (ДПН)'!$R$24/1000</f>
        <v>414.58100555799996</v>
      </c>
      <c r="H175" s="22">
        <f>'[2]11.БДДС (ДПН)'!$BF$24/1000</f>
        <v>77.357463779999989</v>
      </c>
      <c r="I175" s="70" t="s">
        <v>84</v>
      </c>
      <c r="J175" s="22">
        <f>'[2]11.БДДС (ДПН)'!$BL$24/1000</f>
        <v>94.360322087000014</v>
      </c>
      <c r="K175" s="70" t="s">
        <v>84</v>
      </c>
      <c r="L175" s="22">
        <f>'[2]11.БДДС (ДПН)'!$BR$24/1000</f>
        <v>135.59200000000001</v>
      </c>
      <c r="M175" s="70" t="s">
        <v>84</v>
      </c>
      <c r="N175" s="22">
        <f>'[2]11.БДДС (ДПН)'!$BX$24/1000</f>
        <v>106.07166666666663</v>
      </c>
      <c r="O175" s="70" t="s">
        <v>84</v>
      </c>
      <c r="P175" s="22">
        <f>'[3]АО "Россети Янтарь"'!$AO$152/1000</f>
        <v>106.07166666666663</v>
      </c>
      <c r="Q175" s="70" t="s">
        <v>84</v>
      </c>
      <c r="R175" s="100">
        <f>P175+N175+L175+J175+H175</f>
        <v>519.45311920033328</v>
      </c>
      <c r="S175" s="81" t="s">
        <v>84</v>
      </c>
    </row>
    <row r="176" spans="1:19" s="79" customFormat="1" x14ac:dyDescent="0.25">
      <c r="A176" s="47" t="s">
        <v>345</v>
      </c>
      <c r="B176" s="2" t="s">
        <v>522</v>
      </c>
      <c r="C176" s="55" t="s">
        <v>321</v>
      </c>
      <c r="D176" s="22">
        <f>'[1]11.БДДС (ДПН)'!$G$21/1000</f>
        <v>0</v>
      </c>
      <c r="E176" s="22">
        <f>'[2]11.БДДС (ДПН)'!$I$25/1000</f>
        <v>0</v>
      </c>
      <c r="F176" s="70">
        <f>'[1]11.БДДС (ДПН)'!$BD$21/1000</f>
        <v>0</v>
      </c>
      <c r="G176" s="22">
        <f>'[2]11.БДДС (ДПН)'!$R$25/1000</f>
        <v>0</v>
      </c>
      <c r="H176" s="22">
        <f>'[2]11.БДДС (ДПН)'!$BF$25/1000</f>
        <v>0</v>
      </c>
      <c r="I176" s="70" t="s">
        <v>84</v>
      </c>
      <c r="J176" s="22">
        <f>'[2]11.БДДС (ДПН)'!$BL$25/1000</f>
        <v>0</v>
      </c>
      <c r="K176" s="70" t="s">
        <v>84</v>
      </c>
      <c r="L176" s="22">
        <f>'[2]11.БДДС (ДПН)'!$BR$25/1000</f>
        <v>0</v>
      </c>
      <c r="M176" s="70" t="s">
        <v>84</v>
      </c>
      <c r="N176" s="22">
        <f>'[2]11.БДДС (ДПН)'!$BX$25/1000</f>
        <v>0</v>
      </c>
      <c r="O176" s="70" t="s">
        <v>84</v>
      </c>
      <c r="P176" s="22">
        <f>'[2]11.БДДС (ДПН)'!$BX$25/1000</f>
        <v>0</v>
      </c>
      <c r="Q176" s="70" t="s">
        <v>84</v>
      </c>
      <c r="R176" s="100">
        <f>P176+N176+L176+J176+H176</f>
        <v>0</v>
      </c>
      <c r="S176" s="81" t="s">
        <v>84</v>
      </c>
    </row>
    <row r="177" spans="1:25" s="79" customFormat="1" x14ac:dyDescent="0.25">
      <c r="A177" s="47" t="s">
        <v>346</v>
      </c>
      <c r="B177" s="2" t="s">
        <v>643</v>
      </c>
      <c r="C177" s="55" t="s">
        <v>321</v>
      </c>
      <c r="D177" s="21" t="s">
        <v>84</v>
      </c>
      <c r="E177" s="21" t="s">
        <v>84</v>
      </c>
      <c r="F177" s="21" t="s">
        <v>84</v>
      </c>
      <c r="G177" s="21" t="s">
        <v>84</v>
      </c>
      <c r="H177" s="21" t="s">
        <v>84</v>
      </c>
      <c r="I177" s="100" t="s">
        <v>84</v>
      </c>
      <c r="J177" s="21" t="s">
        <v>84</v>
      </c>
      <c r="K177" s="100" t="s">
        <v>84</v>
      </c>
      <c r="L177" s="21" t="s">
        <v>84</v>
      </c>
      <c r="M177" s="100" t="s">
        <v>84</v>
      </c>
      <c r="N177" s="21" t="s">
        <v>84</v>
      </c>
      <c r="O177" s="100" t="s">
        <v>84</v>
      </c>
      <c r="P177" s="21" t="s">
        <v>84</v>
      </c>
      <c r="Q177" s="100" t="s">
        <v>84</v>
      </c>
      <c r="R177" s="100" t="s">
        <v>84</v>
      </c>
      <c r="S177" s="81" t="s">
        <v>84</v>
      </c>
    </row>
    <row r="178" spans="1:25" s="79" customFormat="1" ht="31.5" x14ac:dyDescent="0.25">
      <c r="A178" s="47" t="s">
        <v>347</v>
      </c>
      <c r="B178" s="3" t="s">
        <v>391</v>
      </c>
      <c r="C178" s="55" t="s">
        <v>321</v>
      </c>
      <c r="D178" s="21" t="s">
        <v>84</v>
      </c>
      <c r="E178" s="21" t="s">
        <v>84</v>
      </c>
      <c r="F178" s="100" t="s">
        <v>84</v>
      </c>
      <c r="G178" s="21" t="s">
        <v>84</v>
      </c>
      <c r="H178" s="21" t="s">
        <v>84</v>
      </c>
      <c r="I178" s="100" t="s">
        <v>84</v>
      </c>
      <c r="J178" s="21" t="s">
        <v>84</v>
      </c>
      <c r="K178" s="100" t="s">
        <v>84</v>
      </c>
      <c r="L178" s="21" t="s">
        <v>84</v>
      </c>
      <c r="M178" s="100" t="s">
        <v>84</v>
      </c>
      <c r="N178" s="21" t="s">
        <v>84</v>
      </c>
      <c r="O178" s="100" t="s">
        <v>84</v>
      </c>
      <c r="P178" s="21" t="s">
        <v>84</v>
      </c>
      <c r="Q178" s="100" t="s">
        <v>84</v>
      </c>
      <c r="R178" s="100" t="s">
        <v>84</v>
      </c>
      <c r="S178" s="81" t="s">
        <v>84</v>
      </c>
    </row>
    <row r="179" spans="1:25" s="79" customFormat="1" x14ac:dyDescent="0.25">
      <c r="A179" s="47" t="s">
        <v>575</v>
      </c>
      <c r="B179" s="4" t="s">
        <v>215</v>
      </c>
      <c r="C179" s="55" t="s">
        <v>321</v>
      </c>
      <c r="D179" s="21" t="s">
        <v>84</v>
      </c>
      <c r="E179" s="21" t="s">
        <v>84</v>
      </c>
      <c r="F179" s="100" t="s">
        <v>84</v>
      </c>
      <c r="G179" s="21" t="s">
        <v>84</v>
      </c>
      <c r="H179" s="21" t="s">
        <v>84</v>
      </c>
      <c r="I179" s="100" t="s">
        <v>84</v>
      </c>
      <c r="J179" s="21" t="s">
        <v>84</v>
      </c>
      <c r="K179" s="100" t="s">
        <v>84</v>
      </c>
      <c r="L179" s="21" t="s">
        <v>84</v>
      </c>
      <c r="M179" s="100" t="s">
        <v>84</v>
      </c>
      <c r="N179" s="21" t="s">
        <v>84</v>
      </c>
      <c r="O179" s="100" t="s">
        <v>84</v>
      </c>
      <c r="P179" s="21" t="s">
        <v>84</v>
      </c>
      <c r="Q179" s="100" t="s">
        <v>84</v>
      </c>
      <c r="R179" s="100" t="s">
        <v>84</v>
      </c>
      <c r="S179" s="81" t="s">
        <v>84</v>
      </c>
    </row>
    <row r="180" spans="1:25" s="79" customFormat="1" x14ac:dyDescent="0.25">
      <c r="A180" s="47" t="s">
        <v>576</v>
      </c>
      <c r="B180" s="4" t="s">
        <v>203</v>
      </c>
      <c r="C180" s="55" t="s">
        <v>321</v>
      </c>
      <c r="D180" s="21" t="s">
        <v>84</v>
      </c>
      <c r="E180" s="21" t="s">
        <v>84</v>
      </c>
      <c r="F180" s="100" t="s">
        <v>84</v>
      </c>
      <c r="G180" s="21" t="s">
        <v>84</v>
      </c>
      <c r="H180" s="21" t="s">
        <v>84</v>
      </c>
      <c r="I180" s="100" t="s">
        <v>84</v>
      </c>
      <c r="J180" s="21" t="s">
        <v>84</v>
      </c>
      <c r="K180" s="100" t="s">
        <v>84</v>
      </c>
      <c r="L180" s="21" t="s">
        <v>84</v>
      </c>
      <c r="M180" s="100" t="s">
        <v>84</v>
      </c>
      <c r="N180" s="21" t="s">
        <v>84</v>
      </c>
      <c r="O180" s="100" t="s">
        <v>84</v>
      </c>
      <c r="P180" s="21" t="s">
        <v>84</v>
      </c>
      <c r="Q180" s="100" t="s">
        <v>84</v>
      </c>
      <c r="R180" s="100" t="s">
        <v>84</v>
      </c>
      <c r="S180" s="81" t="s">
        <v>84</v>
      </c>
    </row>
    <row r="181" spans="1:25" s="79" customFormat="1" ht="31.5" x14ac:dyDescent="0.25">
      <c r="A181" s="47" t="s">
        <v>348</v>
      </c>
      <c r="B181" s="5" t="s">
        <v>609</v>
      </c>
      <c r="C181" s="55" t="s">
        <v>321</v>
      </c>
      <c r="D181" s="21" t="s">
        <v>84</v>
      </c>
      <c r="E181" s="21" t="s">
        <v>84</v>
      </c>
      <c r="F181" s="100" t="s">
        <v>84</v>
      </c>
      <c r="G181" s="21" t="s">
        <v>84</v>
      </c>
      <c r="H181" s="21" t="s">
        <v>84</v>
      </c>
      <c r="I181" s="100" t="s">
        <v>84</v>
      </c>
      <c r="J181" s="21" t="s">
        <v>84</v>
      </c>
      <c r="K181" s="100" t="s">
        <v>84</v>
      </c>
      <c r="L181" s="21" t="s">
        <v>84</v>
      </c>
      <c r="M181" s="100" t="s">
        <v>84</v>
      </c>
      <c r="N181" s="21" t="s">
        <v>84</v>
      </c>
      <c r="O181" s="100" t="s">
        <v>84</v>
      </c>
      <c r="P181" s="21" t="s">
        <v>84</v>
      </c>
      <c r="Q181" s="100" t="s">
        <v>84</v>
      </c>
      <c r="R181" s="100" t="s">
        <v>84</v>
      </c>
      <c r="S181" s="81" t="s">
        <v>84</v>
      </c>
    </row>
    <row r="182" spans="1:25" s="79" customFormat="1" x14ac:dyDescent="0.25">
      <c r="A182" s="47" t="s">
        <v>465</v>
      </c>
      <c r="B182" s="1" t="s">
        <v>503</v>
      </c>
      <c r="C182" s="55" t="s">
        <v>321</v>
      </c>
      <c r="D182" s="21" t="s">
        <v>84</v>
      </c>
      <c r="E182" s="21" t="s">
        <v>84</v>
      </c>
      <c r="F182" s="100" t="s">
        <v>84</v>
      </c>
      <c r="G182" s="21" t="s">
        <v>84</v>
      </c>
      <c r="H182" s="21" t="s">
        <v>84</v>
      </c>
      <c r="I182" s="100" t="s">
        <v>84</v>
      </c>
      <c r="J182" s="21" t="s">
        <v>84</v>
      </c>
      <c r="K182" s="100" t="s">
        <v>84</v>
      </c>
      <c r="L182" s="21" t="s">
        <v>84</v>
      </c>
      <c r="M182" s="100" t="s">
        <v>84</v>
      </c>
      <c r="N182" s="21" t="s">
        <v>84</v>
      </c>
      <c r="O182" s="100" t="s">
        <v>84</v>
      </c>
      <c r="P182" s="21" t="s">
        <v>84</v>
      </c>
      <c r="Q182" s="100" t="s">
        <v>84</v>
      </c>
      <c r="R182" s="100" t="s">
        <v>84</v>
      </c>
      <c r="S182" s="81" t="s">
        <v>84</v>
      </c>
    </row>
    <row r="183" spans="1:25" s="79" customFormat="1" ht="15.75" customHeight="1" x14ac:dyDescent="0.25">
      <c r="A183" s="47" t="s">
        <v>466</v>
      </c>
      <c r="B183" s="1" t="s">
        <v>504</v>
      </c>
      <c r="C183" s="55" t="s">
        <v>321</v>
      </c>
      <c r="D183" s="21" t="s">
        <v>84</v>
      </c>
      <c r="E183" s="21" t="s">
        <v>84</v>
      </c>
      <c r="F183" s="100" t="s">
        <v>84</v>
      </c>
      <c r="G183" s="21" t="s">
        <v>84</v>
      </c>
      <c r="H183" s="21" t="s">
        <v>84</v>
      </c>
      <c r="I183" s="100" t="s">
        <v>84</v>
      </c>
      <c r="J183" s="21" t="s">
        <v>84</v>
      </c>
      <c r="K183" s="100" t="s">
        <v>84</v>
      </c>
      <c r="L183" s="21" t="s">
        <v>84</v>
      </c>
      <c r="M183" s="100" t="s">
        <v>84</v>
      </c>
      <c r="N183" s="21" t="s">
        <v>84</v>
      </c>
      <c r="O183" s="100" t="s">
        <v>84</v>
      </c>
      <c r="P183" s="21" t="s">
        <v>84</v>
      </c>
      <c r="Q183" s="100" t="s">
        <v>84</v>
      </c>
      <c r="R183" s="100" t="s">
        <v>84</v>
      </c>
      <c r="S183" s="81" t="s">
        <v>84</v>
      </c>
    </row>
    <row r="184" spans="1:25" s="79" customFormat="1" x14ac:dyDescent="0.25">
      <c r="A184" s="47" t="s">
        <v>349</v>
      </c>
      <c r="B184" s="2" t="s">
        <v>523</v>
      </c>
      <c r="C184" s="55" t="s">
        <v>321</v>
      </c>
      <c r="D184" s="70">
        <f t="shared" ref="D184:E184" si="122">D167-D173-D175-D176</f>
        <v>345.4273087600003</v>
      </c>
      <c r="E184" s="70">
        <f t="shared" si="122"/>
        <v>376.00094895000086</v>
      </c>
      <c r="F184" s="70">
        <f t="shared" ref="F184:H184" si="123">F167-F173-F175-F176</f>
        <v>387.58998640528023</v>
      </c>
      <c r="G184" s="70">
        <f t="shared" si="123"/>
        <v>350.33126232599949</v>
      </c>
      <c r="H184" s="70">
        <f t="shared" si="123"/>
        <v>552.87355096237229</v>
      </c>
      <c r="I184" s="70" t="s">
        <v>84</v>
      </c>
      <c r="J184" s="70">
        <f t="shared" ref="J184" si="124">J167-J173-J175-J176</f>
        <v>655.84833576904475</v>
      </c>
      <c r="K184" s="70" t="s">
        <v>84</v>
      </c>
      <c r="L184" s="70">
        <f t="shared" ref="L184" si="125">L167-L173-L175-L176</f>
        <v>932.42768418553226</v>
      </c>
      <c r="M184" s="70" t="s">
        <v>84</v>
      </c>
      <c r="N184" s="70">
        <f t="shared" ref="N184:P184" si="126">N167-N173-N175-N176</f>
        <v>991.67500543129984</v>
      </c>
      <c r="O184" s="70" t="s">
        <v>84</v>
      </c>
      <c r="P184" s="70">
        <f t="shared" si="126"/>
        <v>1031.3420056485538</v>
      </c>
      <c r="Q184" s="70" t="s">
        <v>84</v>
      </c>
      <c r="R184" s="100">
        <f>P184+N184+L184+J184+H184</f>
        <v>4164.166581996803</v>
      </c>
      <c r="S184" s="81" t="s">
        <v>84</v>
      </c>
    </row>
    <row r="185" spans="1:25" s="79" customFormat="1" x14ac:dyDescent="0.25">
      <c r="A185" s="47" t="s">
        <v>109</v>
      </c>
      <c r="B185" s="16" t="s">
        <v>610</v>
      </c>
      <c r="C185" s="55" t="s">
        <v>321</v>
      </c>
      <c r="D185" s="22">
        <f>'[1]11.БДДС (ДПН)'!$G$49/1000</f>
        <v>6668.0115120299997</v>
      </c>
      <c r="E185" s="22">
        <f>'[2]11.БДДС (ДПН)'!$I$53/1000</f>
        <v>7986.4434083299993</v>
      </c>
      <c r="F185" s="70">
        <f>'[1]11.БДДС (ДПН)'!$BD$49/1000</f>
        <v>7542.7373207170494</v>
      </c>
      <c r="G185" s="22">
        <f>'[2]11.БДДС (ДПН)'!$R$53/1000</f>
        <v>8540.5416297701067</v>
      </c>
      <c r="H185" s="22">
        <f>'[2]11.БДДС (ДПН)'!$BF$53/1000</f>
        <v>10007.042194266436</v>
      </c>
      <c r="I185" s="70" t="s">
        <v>84</v>
      </c>
      <c r="J185" s="22">
        <f>'[2]11.БДДС (ДПН)'!$BL$53/1000</f>
        <v>9544.9968816504752</v>
      </c>
      <c r="K185" s="70" t="s">
        <v>84</v>
      </c>
      <c r="L185" s="22">
        <f>'[2]11.БДДС (ДПН)'!$BR$53/1000</f>
        <v>10272.9501755082</v>
      </c>
      <c r="M185" s="70" t="s">
        <v>84</v>
      </c>
      <c r="N185" s="22">
        <f>'[2]11.БДДС (ДПН)'!$BX$53/1000</f>
        <v>10572.693546488164</v>
      </c>
      <c r="O185" s="70" t="s">
        <v>84</v>
      </c>
      <c r="P185" s="22">
        <f>'[3]АО "Россети Янтарь"'!$AO$164/1000</f>
        <v>11054.182546488164</v>
      </c>
      <c r="Q185" s="70" t="s">
        <v>84</v>
      </c>
      <c r="R185" s="100">
        <f>P185+N185+L185+J185+H185</f>
        <v>51451.865344401449</v>
      </c>
      <c r="S185" s="81" t="s">
        <v>84</v>
      </c>
    </row>
    <row r="186" spans="1:25" s="79" customFormat="1" x14ac:dyDescent="0.25">
      <c r="A186" s="47" t="s">
        <v>110</v>
      </c>
      <c r="B186" s="5" t="s">
        <v>441</v>
      </c>
      <c r="C186" s="55" t="s">
        <v>321</v>
      </c>
      <c r="D186" s="21" t="s">
        <v>84</v>
      </c>
      <c r="E186" s="21" t="s">
        <v>84</v>
      </c>
      <c r="F186" s="100" t="s">
        <v>84</v>
      </c>
      <c r="G186" s="21" t="s">
        <v>84</v>
      </c>
      <c r="H186" s="21" t="s">
        <v>84</v>
      </c>
      <c r="I186" s="100" t="s">
        <v>84</v>
      </c>
      <c r="J186" s="21" t="s">
        <v>84</v>
      </c>
      <c r="K186" s="100" t="s">
        <v>84</v>
      </c>
      <c r="L186" s="21" t="s">
        <v>84</v>
      </c>
      <c r="M186" s="100" t="s">
        <v>84</v>
      </c>
      <c r="N186" s="21" t="s">
        <v>84</v>
      </c>
      <c r="O186" s="100" t="s">
        <v>84</v>
      </c>
      <c r="P186" s="21" t="s">
        <v>84</v>
      </c>
      <c r="Q186" s="100" t="s">
        <v>84</v>
      </c>
      <c r="R186" s="100" t="s">
        <v>84</v>
      </c>
      <c r="S186" s="81" t="s">
        <v>84</v>
      </c>
    </row>
    <row r="187" spans="1:25" s="79" customFormat="1" x14ac:dyDescent="0.25">
      <c r="A187" s="47" t="s">
        <v>111</v>
      </c>
      <c r="B187" s="5" t="s">
        <v>611</v>
      </c>
      <c r="C187" s="55" t="s">
        <v>321</v>
      </c>
      <c r="D187" s="70">
        <f t="shared" ref="D187:E187" si="127">D189+D190</f>
        <v>1828.9989269599998</v>
      </c>
      <c r="E187" s="70">
        <f t="shared" si="127"/>
        <v>1797.71787707</v>
      </c>
      <c r="F187" s="70">
        <f t="shared" ref="F187:H187" si="128">F189+F190</f>
        <v>1681.26804412</v>
      </c>
      <c r="G187" s="70">
        <f t="shared" si="128"/>
        <v>1920.1211684000002</v>
      </c>
      <c r="H187" s="70">
        <f t="shared" si="128"/>
        <v>2059.50512372</v>
      </c>
      <c r="I187" s="70" t="s">
        <v>84</v>
      </c>
      <c r="J187" s="70">
        <f t="shared" ref="J187" si="129">J189+J190</f>
        <v>2138.3755510399997</v>
      </c>
      <c r="K187" s="70" t="s">
        <v>84</v>
      </c>
      <c r="L187" s="70">
        <f t="shared" ref="L187" si="130">L189+L190</f>
        <v>2262.7379844400002</v>
      </c>
      <c r="M187" s="70" t="s">
        <v>84</v>
      </c>
      <c r="N187" s="70">
        <f t="shared" ref="N187:P187" si="131">N189+N190</f>
        <v>2347.0833793400002</v>
      </c>
      <c r="O187" s="70" t="s">
        <v>84</v>
      </c>
      <c r="P187" s="70">
        <f t="shared" si="131"/>
        <v>2440.9667145136</v>
      </c>
      <c r="Q187" s="70" t="s">
        <v>84</v>
      </c>
      <c r="R187" s="100">
        <f>P187+N187+L187+J187+H187</f>
        <v>11248.668753053602</v>
      </c>
      <c r="S187" s="81" t="s">
        <v>84</v>
      </c>
    </row>
    <row r="188" spans="1:25" s="79" customFormat="1" x14ac:dyDescent="0.25">
      <c r="A188" s="47" t="s">
        <v>112</v>
      </c>
      <c r="B188" s="1" t="s">
        <v>210</v>
      </c>
      <c r="C188" s="55" t="s">
        <v>321</v>
      </c>
      <c r="D188" s="21" t="s">
        <v>84</v>
      </c>
      <c r="E188" s="21" t="s">
        <v>84</v>
      </c>
      <c r="F188" s="100" t="s">
        <v>84</v>
      </c>
      <c r="G188" s="21" t="s">
        <v>84</v>
      </c>
      <c r="H188" s="21" t="s">
        <v>84</v>
      </c>
      <c r="I188" s="100" t="s">
        <v>84</v>
      </c>
      <c r="J188" s="21" t="s">
        <v>84</v>
      </c>
      <c r="K188" s="100" t="s">
        <v>84</v>
      </c>
      <c r="L188" s="21" t="s">
        <v>84</v>
      </c>
      <c r="M188" s="100" t="s">
        <v>84</v>
      </c>
      <c r="N188" s="21" t="s">
        <v>84</v>
      </c>
      <c r="O188" s="100" t="s">
        <v>84</v>
      </c>
      <c r="P188" s="21" t="s">
        <v>84</v>
      </c>
      <c r="Q188" s="100" t="s">
        <v>84</v>
      </c>
      <c r="R188" s="100" t="s">
        <v>84</v>
      </c>
      <c r="S188" s="81" t="s">
        <v>84</v>
      </c>
    </row>
    <row r="189" spans="1:25" s="79" customFormat="1" x14ac:dyDescent="0.25">
      <c r="A189" s="47" t="s">
        <v>113</v>
      </c>
      <c r="B189" s="1" t="s">
        <v>442</v>
      </c>
      <c r="C189" s="55" t="s">
        <v>321</v>
      </c>
      <c r="D189" s="70">
        <v>0</v>
      </c>
      <c r="E189" s="70">
        <v>0</v>
      </c>
      <c r="F189" s="70">
        <v>0</v>
      </c>
      <c r="G189" s="70">
        <v>0</v>
      </c>
      <c r="H189" s="70">
        <v>0</v>
      </c>
      <c r="I189" s="70" t="s">
        <v>84</v>
      </c>
      <c r="J189" s="70">
        <v>0</v>
      </c>
      <c r="K189" s="70" t="s">
        <v>84</v>
      </c>
      <c r="L189" s="70">
        <v>0</v>
      </c>
      <c r="M189" s="70" t="s">
        <v>84</v>
      </c>
      <c r="N189" s="70">
        <v>0</v>
      </c>
      <c r="O189" s="70" t="s">
        <v>84</v>
      </c>
      <c r="P189" s="70">
        <v>0</v>
      </c>
      <c r="Q189" s="70" t="s">
        <v>84</v>
      </c>
      <c r="R189" s="100">
        <f>P189+N189+L189+J189+H189</f>
        <v>0</v>
      </c>
      <c r="S189" s="81" t="s">
        <v>84</v>
      </c>
    </row>
    <row r="190" spans="1:25" s="79" customFormat="1" x14ac:dyDescent="0.25">
      <c r="A190" s="47" t="s">
        <v>370</v>
      </c>
      <c r="B190" s="1" t="s">
        <v>371</v>
      </c>
      <c r="C190" s="55" t="s">
        <v>321</v>
      </c>
      <c r="D190" s="70">
        <f>'[1]11.БДДС (ДПН)'!$G$54/1000</f>
        <v>1828.9989269599998</v>
      </c>
      <c r="E190" s="70">
        <f>'[2]11.БДДС (ДПН)'!$I$58/1000</f>
        <v>1797.71787707</v>
      </c>
      <c r="F190" s="70">
        <f>'[1]11.БДДС (ДПН)'!$BD$54/1000</f>
        <v>1681.26804412</v>
      </c>
      <c r="G190" s="70">
        <f>'[2]11.БДДС (ДПН)'!$R$58/1000</f>
        <v>1920.1211684000002</v>
      </c>
      <c r="H190" s="70">
        <f>'[2]11.БДДС (ДПН)'!$BF$58/1000</f>
        <v>2059.50512372</v>
      </c>
      <c r="I190" s="70" t="s">
        <v>84</v>
      </c>
      <c r="J190" s="70">
        <f>'[2]11.БДДС (ДПН)'!$BL$58/1000</f>
        <v>2138.3755510399997</v>
      </c>
      <c r="K190" s="70" t="s">
        <v>84</v>
      </c>
      <c r="L190" s="70">
        <f>'[2]11.БДДС (ДПН)'!$BR$58/1000</f>
        <v>2262.7379844400002</v>
      </c>
      <c r="M190" s="70" t="s">
        <v>84</v>
      </c>
      <c r="N190" s="70">
        <f>'[2]11.БДДС (ДПН)'!$BX$58/1000</f>
        <v>2347.0833793400002</v>
      </c>
      <c r="O190" s="70" t="s">
        <v>84</v>
      </c>
      <c r="P190" s="70">
        <f>'[3]АО "Россети Янтарь"'!$AO$166/1000</f>
        <v>2440.9667145136</v>
      </c>
      <c r="Q190" s="70" t="s">
        <v>84</v>
      </c>
      <c r="R190" s="100">
        <f>P190+N190+L190+J190+H190</f>
        <v>11248.668753053602</v>
      </c>
      <c r="S190" s="81" t="s">
        <v>84</v>
      </c>
    </row>
    <row r="191" spans="1:25" s="79" customFormat="1" ht="31.5" x14ac:dyDescent="0.25">
      <c r="A191" s="47" t="s">
        <v>114</v>
      </c>
      <c r="B191" s="5" t="s">
        <v>479</v>
      </c>
      <c r="C191" s="55" t="s">
        <v>321</v>
      </c>
      <c r="D191" s="21" t="s">
        <v>84</v>
      </c>
      <c r="E191" s="21" t="s">
        <v>84</v>
      </c>
      <c r="F191" s="21" t="s">
        <v>84</v>
      </c>
      <c r="G191" s="21" t="s">
        <v>84</v>
      </c>
      <c r="H191" s="21" t="s">
        <v>84</v>
      </c>
      <c r="I191" s="100" t="s">
        <v>84</v>
      </c>
      <c r="J191" s="21" t="s">
        <v>84</v>
      </c>
      <c r="K191" s="100" t="s">
        <v>84</v>
      </c>
      <c r="L191" s="21" t="s">
        <v>84</v>
      </c>
      <c r="M191" s="100" t="s">
        <v>84</v>
      </c>
      <c r="N191" s="21" t="s">
        <v>84</v>
      </c>
      <c r="O191" s="100" t="s">
        <v>84</v>
      </c>
      <c r="P191" s="21" t="s">
        <v>84</v>
      </c>
      <c r="Q191" s="100" t="s">
        <v>84</v>
      </c>
      <c r="R191" s="100" t="s">
        <v>84</v>
      </c>
      <c r="S191" s="81" t="s">
        <v>84</v>
      </c>
      <c r="T191" s="119"/>
      <c r="U191" s="119"/>
      <c r="V191" s="119"/>
      <c r="W191" s="119"/>
      <c r="X191" s="119"/>
      <c r="Y191" s="119"/>
    </row>
    <row r="192" spans="1:25" s="79" customFormat="1" ht="31.5" x14ac:dyDescent="0.25">
      <c r="A192" s="47" t="s">
        <v>221</v>
      </c>
      <c r="B192" s="5" t="s">
        <v>663</v>
      </c>
      <c r="C192" s="55" t="s">
        <v>321</v>
      </c>
      <c r="D192" s="70">
        <f>'[1]11.БДДС (ДПН)'!$G$73/1000</f>
        <v>1155.1989951099999</v>
      </c>
      <c r="E192" s="70">
        <f>'[2]11.БДДС (ДПН)'!$I$78/1000</f>
        <v>1411.88958886</v>
      </c>
      <c r="F192" s="70">
        <f>'[1]11.БДДС (ДПН)'!$BD$73/1000</f>
        <v>1470.6430126546877</v>
      </c>
      <c r="G192" s="70">
        <f>'[2]11.БДДС (ДПН)'!$R$78/1000</f>
        <v>1574.1675696</v>
      </c>
      <c r="H192" s="70">
        <f>'[2]11.БДДС (ДПН)'!$BF$78/1000</f>
        <v>1625.2965354000003</v>
      </c>
      <c r="I192" s="70" t="s">
        <v>84</v>
      </c>
      <c r="J192" s="70">
        <f>'[2]11.БДДС (ДПН)'!$BL$78/1000</f>
        <v>1714.6053792000002</v>
      </c>
      <c r="K192" s="70" t="s">
        <v>84</v>
      </c>
      <c r="L192" s="70">
        <f>'[2]11.БДДС (ДПН)'!$BR$78/1000</f>
        <v>1789.0042660000001</v>
      </c>
      <c r="M192" s="70" t="s">
        <v>84</v>
      </c>
      <c r="N192" s="70">
        <f>'[2]11.БДДС (ДПН)'!$BX$78/1000</f>
        <v>1842.6753082</v>
      </c>
      <c r="O192" s="70" t="s">
        <v>84</v>
      </c>
      <c r="P192" s="70">
        <f>'[3]АО "Россети Янтарь"'!$AO$169/1000</f>
        <v>1916.382320528</v>
      </c>
      <c r="Q192" s="70" t="s">
        <v>84</v>
      </c>
      <c r="R192" s="100">
        <f>P192+N192+L192+J192+H192</f>
        <v>8887.9638093280009</v>
      </c>
      <c r="S192" s="81" t="s">
        <v>84</v>
      </c>
      <c r="T192" s="119"/>
      <c r="U192" s="119"/>
      <c r="V192" s="119"/>
      <c r="W192" s="119"/>
      <c r="X192" s="119"/>
      <c r="Y192" s="119"/>
    </row>
    <row r="193" spans="1:25" s="79" customFormat="1" x14ac:dyDescent="0.25">
      <c r="A193" s="47" t="s">
        <v>222</v>
      </c>
      <c r="B193" s="5" t="s">
        <v>639</v>
      </c>
      <c r="C193" s="55" t="s">
        <v>321</v>
      </c>
      <c r="D193" s="21" t="s">
        <v>84</v>
      </c>
      <c r="E193" s="21" t="s">
        <v>84</v>
      </c>
      <c r="F193" s="100" t="s">
        <v>84</v>
      </c>
      <c r="G193" s="21" t="s">
        <v>84</v>
      </c>
      <c r="H193" s="21" t="s">
        <v>84</v>
      </c>
      <c r="I193" s="100" t="s">
        <v>84</v>
      </c>
      <c r="J193" s="21" t="s">
        <v>84</v>
      </c>
      <c r="K193" s="100" t="s">
        <v>84</v>
      </c>
      <c r="L193" s="21" t="s">
        <v>84</v>
      </c>
      <c r="M193" s="100" t="s">
        <v>84</v>
      </c>
      <c r="N193" s="21" t="s">
        <v>84</v>
      </c>
      <c r="O193" s="100" t="s">
        <v>84</v>
      </c>
      <c r="P193" s="21" t="s">
        <v>84</v>
      </c>
      <c r="Q193" s="100" t="s">
        <v>84</v>
      </c>
      <c r="R193" s="100" t="s">
        <v>84</v>
      </c>
      <c r="S193" s="81" t="s">
        <v>84</v>
      </c>
      <c r="T193" s="119"/>
      <c r="U193" s="119"/>
      <c r="V193" s="119"/>
      <c r="W193" s="119"/>
      <c r="X193" s="119"/>
      <c r="Y193" s="119"/>
    </row>
    <row r="194" spans="1:25" s="79" customFormat="1" x14ac:dyDescent="0.25">
      <c r="A194" s="47" t="s">
        <v>223</v>
      </c>
      <c r="B194" s="5" t="s">
        <v>211</v>
      </c>
      <c r="C194" s="55" t="s">
        <v>321</v>
      </c>
      <c r="D194" s="22">
        <f>'[1]11.БДДС (ДПН)'!$G$81/1000</f>
        <v>1026.2444005140001</v>
      </c>
      <c r="E194" s="22">
        <f>'[2]11.БДДС (ДПН)'!$I$87/1000</f>
        <v>1170.4672141499998</v>
      </c>
      <c r="F194" s="70">
        <f>'[1]11.БДДС (ДПН)'!$BD$81/1000</f>
        <v>1169.9216665028446</v>
      </c>
      <c r="G194" s="22">
        <f>'[2]11.БДДС (ДПН)'!$R$87/1000</f>
        <v>1442.5864000000001</v>
      </c>
      <c r="H194" s="22">
        <f>'[2]11.БДДС (ДПН)'!$BF$87/1000</f>
        <v>1500.2898520479998</v>
      </c>
      <c r="I194" s="70" t="s">
        <v>84</v>
      </c>
      <c r="J194" s="22">
        <f>'[2]11.БДДС (ДПН)'!$BL$87/1000</f>
        <v>1560.30145012712</v>
      </c>
      <c r="K194" s="70" t="s">
        <v>84</v>
      </c>
      <c r="L194" s="22">
        <f>'[2]11.БДДС (ДПН)'!$BR$87/1000</f>
        <v>1620.04305</v>
      </c>
      <c r="M194" s="70" t="s">
        <v>84</v>
      </c>
      <c r="N194" s="22">
        <f>'[2]11.БДДС (ДПН)'!$BX$87/1000</f>
        <v>1684.8447699999999</v>
      </c>
      <c r="O194" s="70" t="s">
        <v>84</v>
      </c>
      <c r="P194" s="22">
        <f>'[3]АО "Россети Янтарь"'!$AO$170/1000</f>
        <v>1752.2385608000002</v>
      </c>
      <c r="Q194" s="70" t="s">
        <v>84</v>
      </c>
      <c r="R194" s="100">
        <f>P194+N194+L194+J194+H194</f>
        <v>8117.7176829751206</v>
      </c>
      <c r="S194" s="81" t="s">
        <v>84</v>
      </c>
      <c r="T194" s="119"/>
      <c r="U194" s="119"/>
      <c r="V194" s="119"/>
      <c r="W194" s="119"/>
      <c r="X194" s="119"/>
      <c r="Y194" s="119"/>
    </row>
    <row r="195" spans="1:25" s="79" customFormat="1" x14ac:dyDescent="0.25">
      <c r="A195" s="47" t="s">
        <v>224</v>
      </c>
      <c r="B195" s="5" t="s">
        <v>398</v>
      </c>
      <c r="C195" s="55" t="s">
        <v>321</v>
      </c>
      <c r="D195" s="22">
        <f>'[1]11.БДДС (ДПН)'!$G$83/1000+'[1]11.БДДС (ДПН)'!$G$84/1000</f>
        <v>324.56691645600006</v>
      </c>
      <c r="E195" s="22">
        <f>'[2]11.БДДС (ДПН)'!$I$89/1000+'[2]11.БДДС (ДПН)'!$I$90/1000</f>
        <v>249.37304344</v>
      </c>
      <c r="F195" s="70">
        <f>'[1]11.БДДС (ДПН)'!$BD$83/1000+'[1]11.БДДС (ДПН)'!$BD$84/1000</f>
        <v>356.00124610890623</v>
      </c>
      <c r="G195" s="22">
        <f>'[2]11.БДДС (ДПН)'!$R$89/1000+'[2]11.БДДС (ДПН)'!$R$90/1000</f>
        <v>530.32101</v>
      </c>
      <c r="H195" s="22">
        <f>'[2]11.БДДС (ДПН)'!$BF$89/1000+'[2]11.БДДС (ДПН)'!$BF$90/1000</f>
        <v>454.81386809439994</v>
      </c>
      <c r="I195" s="70" t="s">
        <v>84</v>
      </c>
      <c r="J195" s="22">
        <f>'[2]11.БДДС (ДПН)'!$BL$89/1000+'[2]11.БДДС (ДПН)'!$BL$90/1000</f>
        <v>475.9384546</v>
      </c>
      <c r="K195" s="70" t="s">
        <v>84</v>
      </c>
      <c r="L195" s="22">
        <f>'[2]11.БДДС (ДПН)'!$BR$89/1000+'[2]11.БДДС (ДПН)'!$BR$90/1000</f>
        <v>494.9759952</v>
      </c>
      <c r="M195" s="70" t="s">
        <v>84</v>
      </c>
      <c r="N195" s="22">
        <f>'[2]11.БДДС (ДПН)'!$BX$89/1000+'[2]11.БДДС (ДПН)'!$BX$90/1000</f>
        <v>514.77503983999998</v>
      </c>
      <c r="O195" s="70" t="s">
        <v>84</v>
      </c>
      <c r="P195" s="22">
        <f>'[3]АО "Россети Янтарь"'!$AO$171/1000</f>
        <v>535.3660414336</v>
      </c>
      <c r="Q195" s="70" t="s">
        <v>84</v>
      </c>
      <c r="R195" s="100">
        <f t="shared" ref="R195:R217" si="132">P195+N195+L195+J195+H195</f>
        <v>2475.8693991679997</v>
      </c>
      <c r="S195" s="81" t="s">
        <v>84</v>
      </c>
      <c r="T195" s="119"/>
      <c r="U195" s="119"/>
      <c r="V195" s="119"/>
      <c r="W195" s="119"/>
      <c r="X195" s="119"/>
      <c r="Y195" s="119"/>
    </row>
    <row r="196" spans="1:25" s="79" customFormat="1" x14ac:dyDescent="0.25">
      <c r="A196" s="47" t="s">
        <v>363</v>
      </c>
      <c r="B196" s="5" t="s">
        <v>612</v>
      </c>
      <c r="C196" s="55" t="s">
        <v>321</v>
      </c>
      <c r="D196" s="22">
        <f>'[1]11.БДДС (ДПН)'!$G$86/1000</f>
        <v>534.54090892999989</v>
      </c>
      <c r="E196" s="22">
        <f>'[2]11.БДДС (ДПН)'!$I$92/1000</f>
        <v>962.48761861999992</v>
      </c>
      <c r="F196" s="70">
        <f>'[1]11.БДДС (ДПН)'!$BD$86/1000</f>
        <v>904.15065543047172</v>
      </c>
      <c r="G196" s="22">
        <f>'[2]11.БДДС (ДПН)'!$R$92/1000</f>
        <v>863.8811891587103</v>
      </c>
      <c r="H196" s="22">
        <f>'[2]11.БДДС (ДПН)'!$BF$92/1000</f>
        <v>798.04594023860443</v>
      </c>
      <c r="I196" s="70" t="s">
        <v>84</v>
      </c>
      <c r="J196" s="22">
        <f>'[2]11.БДДС (ДПН)'!$BL$92/1000</f>
        <v>1203.235778777773</v>
      </c>
      <c r="K196" s="70" t="s">
        <v>84</v>
      </c>
      <c r="L196" s="22">
        <f>'[2]11.БДДС (ДПН)'!$BR$92/1000</f>
        <v>1416.6482190993049</v>
      </c>
      <c r="M196" s="70" t="s">
        <v>84</v>
      </c>
      <c r="N196" s="22">
        <f>'[2]11.БДДС (ДПН)'!$BX$92/1000</f>
        <v>1516.2678732240374</v>
      </c>
      <c r="O196" s="70" t="s">
        <v>84</v>
      </c>
      <c r="P196" s="22">
        <f>N196+37.762</f>
        <v>1554.0298732240374</v>
      </c>
      <c r="Q196" s="70" t="s">
        <v>84</v>
      </c>
      <c r="R196" s="100">
        <f t="shared" si="132"/>
        <v>6488.2276845637562</v>
      </c>
      <c r="S196" s="81" t="s">
        <v>84</v>
      </c>
      <c r="T196" s="119"/>
      <c r="U196" s="119"/>
      <c r="V196" s="119"/>
      <c r="W196" s="119"/>
      <c r="X196" s="119"/>
      <c r="Y196" s="119"/>
    </row>
    <row r="197" spans="1:25" s="79" customFormat="1" x14ac:dyDescent="0.25">
      <c r="A197" s="47" t="s">
        <v>373</v>
      </c>
      <c r="B197" s="1" t="s">
        <v>374</v>
      </c>
      <c r="C197" s="55" t="s">
        <v>321</v>
      </c>
      <c r="D197" s="70">
        <f>'[1]11.БДДС (ДПН)'!$G$95/1000</f>
        <v>0</v>
      </c>
      <c r="E197" s="70">
        <f>'[2]11.БДДС (ДПН)'!$I$101/1000</f>
        <v>152.74431300000001</v>
      </c>
      <c r="F197" s="70">
        <f>'[1]11.БДДС (ДПН)'!$BD$95/1000</f>
        <v>133.91546181279193</v>
      </c>
      <c r="G197" s="70">
        <f>'[2]11.БДДС (ДПН)'!$R$101/1000</f>
        <v>183.76022843263959</v>
      </c>
      <c r="H197" s="70">
        <f>'[2]11.БДДС (ДПН)'!$BF$101/1000</f>
        <v>118.85506290103275</v>
      </c>
      <c r="I197" s="70" t="s">
        <v>84</v>
      </c>
      <c r="J197" s="70">
        <f>'[2]11.БДДС (ДПН)'!$BL$101/1000</f>
        <v>230.92769556053739</v>
      </c>
      <c r="K197" s="70" t="s">
        <v>84</v>
      </c>
      <c r="L197" s="70">
        <f>'[2]11.БДДС (ДПН)'!$BR$101/1000</f>
        <v>322.38142548045533</v>
      </c>
      <c r="M197" s="70" t="s">
        <v>84</v>
      </c>
      <c r="N197" s="70">
        <f>'[2]11.БДДС (ДПН)'!$BX$101/1000</f>
        <v>356.75172306587382</v>
      </c>
      <c r="O197" s="70" t="s">
        <v>84</v>
      </c>
      <c r="P197" s="70">
        <f>'[3]АО "Россети Янтарь"'!$AO$173/1000</f>
        <v>394.51372306587382</v>
      </c>
      <c r="Q197" s="70" t="s">
        <v>84</v>
      </c>
      <c r="R197" s="100">
        <f t="shared" si="132"/>
        <v>1423.4296300737733</v>
      </c>
      <c r="S197" s="81" t="s">
        <v>84</v>
      </c>
      <c r="T197" s="119"/>
      <c r="U197" s="119"/>
      <c r="V197" s="119"/>
      <c r="W197" s="119"/>
      <c r="X197" s="119"/>
      <c r="Y197" s="119"/>
    </row>
    <row r="198" spans="1:25" s="79" customFormat="1" x14ac:dyDescent="0.25">
      <c r="A198" s="47" t="s">
        <v>372</v>
      </c>
      <c r="B198" s="5" t="s">
        <v>472</v>
      </c>
      <c r="C198" s="55" t="s">
        <v>321</v>
      </c>
      <c r="D198" s="70">
        <f>'[1]11.БДДС (ДПН)'!$G$51/1000</f>
        <v>201.28637237000001</v>
      </c>
      <c r="E198" s="70">
        <f>'[2]11.БДДС (ДПН)'!$I$55/1000</f>
        <v>179.45437213</v>
      </c>
      <c r="F198" s="70">
        <f>'[1]11.БДДС (ДПН)'!$BD$51/1000</f>
        <v>183.92948827725598</v>
      </c>
      <c r="G198" s="70">
        <f>'[2]11.БДДС (ДПН)'!$R$55/1000</f>
        <v>199.1517263218667</v>
      </c>
      <c r="H198" s="70">
        <f>'[2]11.БДДС (ДПН)'!$BF$55/1000</f>
        <v>212.20616897348864</v>
      </c>
      <c r="I198" s="70" t="s">
        <v>84</v>
      </c>
      <c r="J198" s="70">
        <f>'[2]11.БДДС (ДПН)'!$BL$55/1000</f>
        <v>219.73057409068986</v>
      </c>
      <c r="K198" s="70" t="s">
        <v>84</v>
      </c>
      <c r="L198" s="70">
        <f>'[2]11.БДДС (ДПН)'!$BR$55/1000</f>
        <v>222.64947221637482</v>
      </c>
      <c r="M198" s="70" t="s">
        <v>84</v>
      </c>
      <c r="N198" s="70">
        <f>'[2]11.БДДС (ДПН)'!$BX$55/1000</f>
        <v>231.0944204809025</v>
      </c>
      <c r="O198" s="70" t="s">
        <v>84</v>
      </c>
      <c r="P198" s="70">
        <f>N198*1.04</f>
        <v>240.3381973001386</v>
      </c>
      <c r="Q198" s="70" t="s">
        <v>84</v>
      </c>
      <c r="R198" s="100">
        <f t="shared" si="132"/>
        <v>1126.0188330615945</v>
      </c>
      <c r="S198" s="81" t="s">
        <v>84</v>
      </c>
      <c r="T198" s="119"/>
      <c r="U198" s="119"/>
      <c r="V198" s="119"/>
      <c r="W198" s="119"/>
      <c r="X198" s="119"/>
      <c r="Y198" s="119"/>
    </row>
    <row r="199" spans="1:25" s="79" customFormat="1" x14ac:dyDescent="0.25">
      <c r="A199" s="47" t="s">
        <v>375</v>
      </c>
      <c r="B199" s="5" t="s">
        <v>473</v>
      </c>
      <c r="C199" s="55" t="s">
        <v>321</v>
      </c>
      <c r="D199" s="70">
        <f>'[1]11.БДДС (ДПН)'!$G$79/1000</f>
        <v>29.399332830000002</v>
      </c>
      <c r="E199" s="70">
        <f>'[2]11.БДДС (ДПН)'!$I$85/1000</f>
        <v>31.700246489999998</v>
      </c>
      <c r="F199" s="70">
        <f>'[1]11.БДДС (ДПН)'!$BD$79/1000</f>
        <v>42.470428854959998</v>
      </c>
      <c r="G199" s="70">
        <f>'[2]11.БДДС (ДПН)'!$R$85/1000</f>
        <v>40.559635623999995</v>
      </c>
      <c r="H199" s="70">
        <f>'[2]11.БДДС (ДПН)'!$BF$85/1000</f>
        <v>41.73268430144001</v>
      </c>
      <c r="I199" s="70" t="s">
        <v>84</v>
      </c>
      <c r="J199" s="70">
        <f>'[2]11.БДДС (ДПН)'!$BL$85/1000</f>
        <v>43.927371551027193</v>
      </c>
      <c r="K199" s="70" t="s">
        <v>84</v>
      </c>
      <c r="L199" s="70">
        <f>'[2]11.БДДС (ДПН)'!$BR$85/1000</f>
        <v>45.038627484036468</v>
      </c>
      <c r="M199" s="70" t="s">
        <v>84</v>
      </c>
      <c r="N199" s="70">
        <f>'[2]11.БДДС (ДПН)'!$BX$85/1000</f>
        <v>46.331666484461977</v>
      </c>
      <c r="O199" s="70" t="s">
        <v>84</v>
      </c>
      <c r="P199" s="70">
        <f>N199*1.04</f>
        <v>48.18493314384046</v>
      </c>
      <c r="Q199" s="70" t="s">
        <v>84</v>
      </c>
      <c r="R199" s="100">
        <f t="shared" si="132"/>
        <v>225.21528296480611</v>
      </c>
      <c r="S199" s="81" t="s">
        <v>84</v>
      </c>
      <c r="T199" s="119"/>
      <c r="U199" s="119"/>
      <c r="V199" s="119"/>
      <c r="W199" s="119"/>
      <c r="X199" s="119"/>
      <c r="Y199" s="119"/>
    </row>
    <row r="200" spans="1:25" s="79" customFormat="1" x14ac:dyDescent="0.25">
      <c r="A200" s="47" t="s">
        <v>376</v>
      </c>
      <c r="B200" s="5" t="s">
        <v>378</v>
      </c>
      <c r="C200" s="55" t="s">
        <v>321</v>
      </c>
      <c r="D200" s="70">
        <f>'[1]11.БДДС (ДПН)'!$G$100/1000</f>
        <v>275.7352406</v>
      </c>
      <c r="E200" s="70">
        <f>'[2]11.БДДС (ДПН)'!$I$106/1000</f>
        <v>903.45436869000014</v>
      </c>
      <c r="F200" s="70">
        <f>'[1]11.БДДС (ДПН)'!$BD$100/1000</f>
        <v>309.29310789045559</v>
      </c>
      <c r="G200" s="70">
        <f>'[2]11.БДДС (ДПН)'!$R$106/1000</f>
        <v>304.51282577799998</v>
      </c>
      <c r="H200" s="70">
        <f>'[2]11.БДДС (ДПН)'!$BF$106/1000</f>
        <v>1017.8540760387923</v>
      </c>
      <c r="I200" s="70" t="s">
        <v>84</v>
      </c>
      <c r="J200" s="70">
        <f>'[2]11.БДДС (ДПН)'!$BL$106/1000</f>
        <v>146.19517478111968</v>
      </c>
      <c r="K200" s="70" t="s">
        <v>84</v>
      </c>
      <c r="L200" s="70">
        <f>'[2]11.БДДС (ДПН)'!$BR$106/1000</f>
        <v>146.81078874558025</v>
      </c>
      <c r="M200" s="70" t="s">
        <v>84</v>
      </c>
      <c r="N200" s="70">
        <f>'[2]11.БДДС (ДПН)'!$BX$106/1000</f>
        <v>146.79442965939012</v>
      </c>
      <c r="O200" s="70" t="s">
        <v>84</v>
      </c>
      <c r="P200" s="70">
        <f>N200*1.04</f>
        <v>152.66620684576574</v>
      </c>
      <c r="Q200" s="70" t="s">
        <v>84</v>
      </c>
      <c r="R200" s="100">
        <f t="shared" si="132"/>
        <v>1610.320676070648</v>
      </c>
      <c r="S200" s="81" t="s">
        <v>84</v>
      </c>
      <c r="T200" s="119"/>
      <c r="U200" s="119"/>
      <c r="V200" s="119"/>
      <c r="W200" s="119"/>
      <c r="X200" s="119"/>
      <c r="Y200" s="119"/>
    </row>
    <row r="201" spans="1:25" s="79" customFormat="1" ht="31.5" x14ac:dyDescent="0.25">
      <c r="A201" s="47" t="s">
        <v>377</v>
      </c>
      <c r="B201" s="5" t="s">
        <v>590</v>
      </c>
      <c r="C201" s="55" t="s">
        <v>321</v>
      </c>
      <c r="D201" s="70">
        <f>'[1]11.БДДС (ДПН)'!$G$181/1000+'[1]11.БДДС (ДПН)'!$G$182/1000</f>
        <v>185.06747559000002</v>
      </c>
      <c r="E201" s="70">
        <f>'[2]11.БДДС (ДПН)'!$I$186/1000</f>
        <v>317.18784916000004</v>
      </c>
      <c r="F201" s="70">
        <f>'[1]11.БДДС (ДПН)'!$BD$181/1000+'[1]11.БДДС (ДПН)'!$BD$182/1000</f>
        <v>293.99893150684932</v>
      </c>
      <c r="G201" s="70">
        <f>'[2]11.БДДС (ДПН)'!$R$186/1000</f>
        <v>333.11566031506845</v>
      </c>
      <c r="H201" s="70">
        <f>'[2]11.БДДС (ДПН)'!$BF$186/1000</f>
        <v>736.06995442310165</v>
      </c>
      <c r="I201" s="70" t="s">
        <v>84</v>
      </c>
      <c r="J201" s="70">
        <f>'[2]11.БДДС (ДПН)'!$BL$186/1000</f>
        <v>458.2629541712509</v>
      </c>
      <c r="K201" s="70" t="s">
        <v>84</v>
      </c>
      <c r="L201" s="70">
        <f>'[2]11.БДДС (ДПН)'!$BR$186/1000</f>
        <v>347.9839246575342</v>
      </c>
      <c r="M201" s="70" t="s">
        <v>84</v>
      </c>
      <c r="N201" s="70">
        <f>'[2]11.БДДС (ДПН)'!$BX$186/1000</f>
        <v>253.3589289041096</v>
      </c>
      <c r="O201" s="70" t="s">
        <v>84</v>
      </c>
      <c r="P201" s="70">
        <f>'[3]АО "Россети Янтарь"'!$AO$172/1000</f>
        <v>109.99992890410961</v>
      </c>
      <c r="Q201" s="70" t="s">
        <v>84</v>
      </c>
      <c r="R201" s="100">
        <f t="shared" si="132"/>
        <v>1905.6756910601061</v>
      </c>
      <c r="S201" s="81" t="s">
        <v>84</v>
      </c>
      <c r="T201" s="119"/>
      <c r="U201" s="119"/>
      <c r="V201" s="119"/>
      <c r="W201" s="119"/>
      <c r="X201" s="119"/>
      <c r="Y201" s="119"/>
    </row>
    <row r="202" spans="1:25" s="79" customFormat="1" x14ac:dyDescent="0.25">
      <c r="A202" s="47" t="s">
        <v>399</v>
      </c>
      <c r="B202" s="5" t="s">
        <v>664</v>
      </c>
      <c r="C202" s="55" t="s">
        <v>321</v>
      </c>
      <c r="D202" s="70">
        <f t="shared" ref="D202:E202" si="133">D185-SUM(D188:D196,D186,D198:D201)</f>
        <v>1106.9729426699996</v>
      </c>
      <c r="E202" s="70">
        <f t="shared" si="133"/>
        <v>962.71122971999921</v>
      </c>
      <c r="F202" s="70">
        <f t="shared" ref="F202:H202" si="134">F185-SUM(F188:F196,F186,F198:F201)</f>
        <v>1131.0607393706186</v>
      </c>
      <c r="G202" s="70">
        <f t="shared" si="134"/>
        <v>1332.1244445724615</v>
      </c>
      <c r="H202" s="70">
        <f t="shared" si="134"/>
        <v>1561.2279910286088</v>
      </c>
      <c r="I202" s="70" t="s">
        <v>84</v>
      </c>
      <c r="J202" s="70">
        <f t="shared" ref="J202" si="135">J185-SUM(J188:J196,J186,J198:J201)</f>
        <v>1584.4241933114945</v>
      </c>
      <c r="K202" s="70" t="s">
        <v>84</v>
      </c>
      <c r="L202" s="70">
        <f t="shared" ref="L202" si="136">L185-SUM(L188:L196,L186,L198:L201)</f>
        <v>1927.0578476653682</v>
      </c>
      <c r="M202" s="70" t="s">
        <v>84</v>
      </c>
      <c r="N202" s="70">
        <f>N185-SUM(N188:N196,N186,N198:N201)</f>
        <v>1989.4677303552617</v>
      </c>
      <c r="O202" s="70" t="s">
        <v>84</v>
      </c>
      <c r="P202" s="70">
        <f>P185-SUM(P188:P196,P186,P198:P201)</f>
        <v>2304.0097697950714</v>
      </c>
      <c r="Q202" s="70" t="s">
        <v>84</v>
      </c>
      <c r="R202" s="100">
        <f t="shared" si="132"/>
        <v>9366.1875321558036</v>
      </c>
      <c r="S202" s="81" t="s">
        <v>84</v>
      </c>
      <c r="T202" s="119"/>
      <c r="U202" s="119"/>
      <c r="V202" s="119"/>
      <c r="W202" s="119"/>
      <c r="X202" s="119"/>
      <c r="Y202" s="119"/>
    </row>
    <row r="203" spans="1:25" s="79" customFormat="1" ht="15.75" customHeight="1" x14ac:dyDescent="0.25">
      <c r="A203" s="47" t="s">
        <v>115</v>
      </c>
      <c r="B203" s="16" t="s">
        <v>613</v>
      </c>
      <c r="C203" s="55" t="s">
        <v>321</v>
      </c>
      <c r="D203" s="22">
        <f>'[1]11.БДДС (ДПН)'!$G$218/1000</f>
        <v>75.119787889999998</v>
      </c>
      <c r="E203" s="22">
        <f>'[2]11.БДДС (ДПН)'!$I$223/1000</f>
        <v>441.178967</v>
      </c>
      <c r="F203" s="70">
        <f>'[1]11.БДДС (ДПН)'!$BD$218/1000</f>
        <v>179.91783426230938</v>
      </c>
      <c r="G203" s="22">
        <f>'[2]11.БДДС (ДПН)'!$R$223/1000</f>
        <v>376.15074430000004</v>
      </c>
      <c r="H203" s="22">
        <f>'[2]11.БДДС (ДПН)'!$BF$223/1000</f>
        <v>219.42861818</v>
      </c>
      <c r="I203" s="70" t="s">
        <v>84</v>
      </c>
      <c r="J203" s="22">
        <f>'[2]11.БДДС (ДПН)'!$BL$223/1000</f>
        <v>365.70741737999998</v>
      </c>
      <c r="K203" s="70" t="s">
        <v>84</v>
      </c>
      <c r="L203" s="22">
        <f>'[2]11.БДДС (ДПН)'!$BR$223/1000</f>
        <v>285.97887438999999</v>
      </c>
      <c r="M203" s="70" t="s">
        <v>84</v>
      </c>
      <c r="N203" s="22">
        <f>'[2]11.БДДС (ДПН)'!$BX$223/1000</f>
        <v>279.64167816000003</v>
      </c>
      <c r="O203" s="70" t="s">
        <v>84</v>
      </c>
      <c r="P203" s="22">
        <f>'[3]АО "Россети Янтарь"'!$AO$154/1000</f>
        <v>279.64167816000003</v>
      </c>
      <c r="Q203" s="70" t="s">
        <v>84</v>
      </c>
      <c r="R203" s="100">
        <f t="shared" si="132"/>
        <v>1430.39826627</v>
      </c>
      <c r="S203" s="81" t="s">
        <v>84</v>
      </c>
      <c r="T203" s="119"/>
      <c r="U203" s="119"/>
      <c r="V203" s="119"/>
      <c r="W203" s="119"/>
      <c r="X203" s="119"/>
      <c r="Y203" s="119"/>
    </row>
    <row r="204" spans="1:25" s="79" customFormat="1" ht="15.75" customHeight="1" x14ac:dyDescent="0.25">
      <c r="A204" s="47" t="s">
        <v>116</v>
      </c>
      <c r="B204" s="5" t="s">
        <v>36</v>
      </c>
      <c r="C204" s="55" t="s">
        <v>321</v>
      </c>
      <c r="D204" s="21">
        <v>0</v>
      </c>
      <c r="E204" s="21">
        <v>0</v>
      </c>
      <c r="F204" s="100">
        <v>0</v>
      </c>
      <c r="G204" s="21">
        <v>0</v>
      </c>
      <c r="H204" s="21">
        <v>0</v>
      </c>
      <c r="I204" s="100" t="s">
        <v>84</v>
      </c>
      <c r="J204" s="21">
        <v>0</v>
      </c>
      <c r="K204" s="100" t="s">
        <v>84</v>
      </c>
      <c r="L204" s="21">
        <v>0</v>
      </c>
      <c r="M204" s="100" t="s">
        <v>84</v>
      </c>
      <c r="N204" s="21">
        <v>0</v>
      </c>
      <c r="O204" s="100" t="s">
        <v>84</v>
      </c>
      <c r="P204" s="21">
        <v>0</v>
      </c>
      <c r="Q204" s="100" t="s">
        <v>84</v>
      </c>
      <c r="R204" s="100">
        <f t="shared" si="132"/>
        <v>0</v>
      </c>
      <c r="S204" s="81" t="s">
        <v>84</v>
      </c>
      <c r="T204" s="119"/>
      <c r="U204" s="119"/>
      <c r="V204" s="119"/>
      <c r="W204" s="119"/>
      <c r="X204" s="119"/>
      <c r="Y204" s="119"/>
    </row>
    <row r="205" spans="1:25" s="79" customFormat="1" ht="15.75" customHeight="1" x14ac:dyDescent="0.25">
      <c r="A205" s="47" t="s">
        <v>117</v>
      </c>
      <c r="B205" s="5" t="s">
        <v>60</v>
      </c>
      <c r="C205" s="55" t="s">
        <v>321</v>
      </c>
      <c r="D205" s="21">
        <v>0</v>
      </c>
      <c r="E205" s="21">
        <v>0</v>
      </c>
      <c r="F205" s="100">
        <v>0</v>
      </c>
      <c r="G205" s="21">
        <v>0</v>
      </c>
      <c r="H205" s="21">
        <v>0</v>
      </c>
      <c r="I205" s="100" t="s">
        <v>84</v>
      </c>
      <c r="J205" s="21">
        <v>0</v>
      </c>
      <c r="K205" s="100" t="s">
        <v>84</v>
      </c>
      <c r="L205" s="21">
        <v>0</v>
      </c>
      <c r="M205" s="100" t="s">
        <v>84</v>
      </c>
      <c r="N205" s="21">
        <v>0</v>
      </c>
      <c r="O205" s="100" t="s">
        <v>84</v>
      </c>
      <c r="P205" s="21">
        <v>0</v>
      </c>
      <c r="Q205" s="100" t="s">
        <v>84</v>
      </c>
      <c r="R205" s="100">
        <f t="shared" si="132"/>
        <v>0</v>
      </c>
      <c r="S205" s="81" t="s">
        <v>84</v>
      </c>
      <c r="T205" s="119"/>
      <c r="U205" s="119"/>
      <c r="V205" s="119"/>
      <c r="W205" s="119"/>
      <c r="X205" s="119"/>
      <c r="Y205" s="119"/>
    </row>
    <row r="206" spans="1:25" s="79" customFormat="1" ht="34.5" customHeight="1" x14ac:dyDescent="0.25">
      <c r="A206" s="47" t="s">
        <v>225</v>
      </c>
      <c r="B206" s="1" t="s">
        <v>675</v>
      </c>
      <c r="C206" s="55" t="s">
        <v>321</v>
      </c>
      <c r="D206" s="21">
        <v>0</v>
      </c>
      <c r="E206" s="21">
        <v>0</v>
      </c>
      <c r="F206" s="100">
        <v>0</v>
      </c>
      <c r="G206" s="21">
        <v>0</v>
      </c>
      <c r="H206" s="21">
        <v>0</v>
      </c>
      <c r="I206" s="100" t="s">
        <v>84</v>
      </c>
      <c r="J206" s="21">
        <v>0</v>
      </c>
      <c r="K206" s="100" t="s">
        <v>84</v>
      </c>
      <c r="L206" s="21">
        <v>0</v>
      </c>
      <c r="M206" s="100" t="s">
        <v>84</v>
      </c>
      <c r="N206" s="21">
        <v>0</v>
      </c>
      <c r="O206" s="100" t="s">
        <v>84</v>
      </c>
      <c r="P206" s="21">
        <v>0</v>
      </c>
      <c r="Q206" s="100" t="s">
        <v>84</v>
      </c>
      <c r="R206" s="100">
        <f t="shared" si="132"/>
        <v>0</v>
      </c>
      <c r="S206" s="81" t="s">
        <v>84</v>
      </c>
      <c r="T206" s="119"/>
      <c r="U206" s="119"/>
      <c r="V206" s="119"/>
      <c r="W206" s="119"/>
      <c r="X206" s="119"/>
      <c r="Y206" s="119"/>
    </row>
    <row r="207" spans="1:25" s="79" customFormat="1" ht="15.75" customHeight="1" x14ac:dyDescent="0.25">
      <c r="A207" s="47" t="s">
        <v>226</v>
      </c>
      <c r="B207" s="6" t="s">
        <v>192</v>
      </c>
      <c r="C207" s="55" t="s">
        <v>321</v>
      </c>
      <c r="D207" s="21">
        <v>0</v>
      </c>
      <c r="E207" s="21">
        <v>0</v>
      </c>
      <c r="F207" s="100">
        <v>0</v>
      </c>
      <c r="G207" s="21">
        <v>0</v>
      </c>
      <c r="H207" s="21">
        <v>0</v>
      </c>
      <c r="I207" s="100" t="s">
        <v>84</v>
      </c>
      <c r="J207" s="21">
        <v>0</v>
      </c>
      <c r="K207" s="100" t="s">
        <v>84</v>
      </c>
      <c r="L207" s="21">
        <v>0</v>
      </c>
      <c r="M207" s="100" t="s">
        <v>84</v>
      </c>
      <c r="N207" s="21">
        <v>0</v>
      </c>
      <c r="O207" s="100" t="s">
        <v>84</v>
      </c>
      <c r="P207" s="21">
        <v>0</v>
      </c>
      <c r="Q207" s="100" t="s">
        <v>84</v>
      </c>
      <c r="R207" s="100">
        <f t="shared" si="132"/>
        <v>0</v>
      </c>
      <c r="S207" s="81" t="s">
        <v>84</v>
      </c>
      <c r="T207" s="119"/>
      <c r="U207" s="119"/>
      <c r="V207" s="119"/>
      <c r="W207" s="119"/>
      <c r="X207" s="119"/>
      <c r="Y207" s="119"/>
    </row>
    <row r="208" spans="1:25" s="79" customFormat="1" ht="15.75" customHeight="1" x14ac:dyDescent="0.25">
      <c r="A208" s="47" t="s">
        <v>227</v>
      </c>
      <c r="B208" s="6" t="s">
        <v>311</v>
      </c>
      <c r="C208" s="55" t="s">
        <v>321</v>
      </c>
      <c r="D208" s="21">
        <v>0</v>
      </c>
      <c r="E208" s="21">
        <v>0</v>
      </c>
      <c r="F208" s="100">
        <v>0</v>
      </c>
      <c r="G208" s="21">
        <v>0</v>
      </c>
      <c r="H208" s="21">
        <v>0</v>
      </c>
      <c r="I208" s="100" t="s">
        <v>84</v>
      </c>
      <c r="J208" s="21">
        <v>0</v>
      </c>
      <c r="K208" s="100" t="s">
        <v>84</v>
      </c>
      <c r="L208" s="21">
        <v>0</v>
      </c>
      <c r="M208" s="100" t="s">
        <v>84</v>
      </c>
      <c r="N208" s="21">
        <v>0</v>
      </c>
      <c r="O208" s="100" t="s">
        <v>84</v>
      </c>
      <c r="P208" s="21">
        <v>0</v>
      </c>
      <c r="Q208" s="100" t="s">
        <v>84</v>
      </c>
      <c r="R208" s="100">
        <f t="shared" si="132"/>
        <v>0</v>
      </c>
      <c r="S208" s="81" t="s">
        <v>84</v>
      </c>
      <c r="T208" s="119"/>
      <c r="U208" s="119"/>
      <c r="V208" s="119"/>
      <c r="W208" s="119"/>
      <c r="X208" s="119"/>
      <c r="Y208" s="119"/>
    </row>
    <row r="209" spans="1:25" s="79" customFormat="1" x14ac:dyDescent="0.25">
      <c r="A209" s="47" t="s">
        <v>118</v>
      </c>
      <c r="B209" s="5" t="s">
        <v>665</v>
      </c>
      <c r="C209" s="55" t="s">
        <v>321</v>
      </c>
      <c r="D209" s="22">
        <f t="shared" ref="D209:E209" si="137">D203</f>
        <v>75.119787889999998</v>
      </c>
      <c r="E209" s="22">
        <f t="shared" si="137"/>
        <v>441.178967</v>
      </c>
      <c r="F209" s="70">
        <f t="shared" ref="F209:H209" si="138">F203</f>
        <v>179.91783426230938</v>
      </c>
      <c r="G209" s="22">
        <f t="shared" si="138"/>
        <v>376.15074430000004</v>
      </c>
      <c r="H209" s="22">
        <f t="shared" si="138"/>
        <v>219.42861818</v>
      </c>
      <c r="I209" s="70" t="s">
        <v>84</v>
      </c>
      <c r="J209" s="22">
        <f t="shared" ref="J209" si="139">J203</f>
        <v>365.70741737999998</v>
      </c>
      <c r="K209" s="70" t="s">
        <v>84</v>
      </c>
      <c r="L209" s="22">
        <f t="shared" ref="L209" si="140">L203</f>
        <v>285.97887438999999</v>
      </c>
      <c r="M209" s="70" t="s">
        <v>84</v>
      </c>
      <c r="N209" s="22">
        <f t="shared" ref="N209:P209" si="141">N203</f>
        <v>279.64167816000003</v>
      </c>
      <c r="O209" s="70" t="s">
        <v>84</v>
      </c>
      <c r="P209" s="22">
        <f t="shared" si="141"/>
        <v>279.64167816000003</v>
      </c>
      <c r="Q209" s="70" t="s">
        <v>84</v>
      </c>
      <c r="R209" s="100">
        <f t="shared" si="132"/>
        <v>1430.39826627</v>
      </c>
      <c r="S209" s="81" t="s">
        <v>84</v>
      </c>
      <c r="T209" s="119"/>
      <c r="U209" s="119"/>
      <c r="V209" s="119"/>
      <c r="W209" s="119"/>
      <c r="X209" s="119"/>
      <c r="Y209" s="119"/>
    </row>
    <row r="210" spans="1:25" s="79" customFormat="1" x14ac:dyDescent="0.25">
      <c r="A210" s="47" t="s">
        <v>120</v>
      </c>
      <c r="B210" s="16" t="s">
        <v>614</v>
      </c>
      <c r="C210" s="55" t="s">
        <v>321</v>
      </c>
      <c r="D210" s="22">
        <f>'[1]11.БДДС (ДПН)'!$G$228/1000</f>
        <v>2751.294447924</v>
      </c>
      <c r="E210" s="22">
        <f>'[2]11.БДДС (ДПН)'!$I$233/1000</f>
        <v>2680.3853705690026</v>
      </c>
      <c r="F210" s="70">
        <f>'[1]11.БДДС (ДПН)'!$BD$228/1000</f>
        <v>2371.66907442</v>
      </c>
      <c r="G210" s="22">
        <f>'[2]11.БДДС (ДПН)'!$R$233/1000</f>
        <v>3953.9671269999999</v>
      </c>
      <c r="H210" s="22">
        <f>'[2]11.БДДС (ДПН)'!$BF$233/1000</f>
        <v>2357.7659616700003</v>
      </c>
      <c r="I210" s="70" t="s">
        <v>84</v>
      </c>
      <c r="J210" s="22">
        <f>'[2]11.БДДС (ДПН)'!$BL$233/1000</f>
        <v>2310.0908073788542</v>
      </c>
      <c r="K210" s="70" t="s">
        <v>84</v>
      </c>
      <c r="L210" s="22">
        <f>'[2]11.БДДС (ДПН)'!$BR$233/1000</f>
        <v>1705.7072733220086</v>
      </c>
      <c r="M210" s="70" t="s">
        <v>84</v>
      </c>
      <c r="N210" s="22">
        <f>'[2]11.БДДС (ДПН)'!$BX$233/1000</f>
        <v>1906.67039374</v>
      </c>
      <c r="O210" s="70" t="s">
        <v>84</v>
      </c>
      <c r="P210" s="22">
        <f>'[3]АО "Россети Янтарь"'!$AO$175/1000</f>
        <v>1906.67039374</v>
      </c>
      <c r="Q210" s="70" t="s">
        <v>84</v>
      </c>
      <c r="R210" s="100">
        <f t="shared" si="132"/>
        <v>10186.904829850864</v>
      </c>
      <c r="S210" s="81" t="s">
        <v>84</v>
      </c>
      <c r="T210" s="119"/>
      <c r="U210" s="119"/>
      <c r="V210" s="119"/>
      <c r="W210" s="119"/>
      <c r="X210" s="119"/>
      <c r="Y210" s="119"/>
    </row>
    <row r="211" spans="1:25" s="79" customFormat="1" x14ac:dyDescent="0.25">
      <c r="A211" s="47" t="s">
        <v>121</v>
      </c>
      <c r="B211" s="5" t="s">
        <v>615</v>
      </c>
      <c r="C211" s="55" t="s">
        <v>321</v>
      </c>
      <c r="D211" s="22">
        <f t="shared" ref="D211" si="142">D210</f>
        <v>2751.294447924</v>
      </c>
      <c r="E211" s="22">
        <f>'[2]11.БДДС (ДПН)'!$I$234/1000</f>
        <v>2488.5179222890029</v>
      </c>
      <c r="F211" s="70">
        <f t="shared" ref="F211" si="143">F210</f>
        <v>2371.66907442</v>
      </c>
      <c r="G211" s="22">
        <f>'[2]11.БДДС (ДПН)'!$R$234/1000</f>
        <v>3953.9671269999999</v>
      </c>
      <c r="H211" s="22">
        <f>'[2]11.БДДС (ДПН)'!$BF$234/1000</f>
        <v>2357.7659616700003</v>
      </c>
      <c r="I211" s="70" t="s">
        <v>84</v>
      </c>
      <c r="J211" s="22">
        <f>'[2]11.БДДС (ДПН)'!$BL$234/1000</f>
        <v>2310.0908073788542</v>
      </c>
      <c r="K211" s="70" t="s">
        <v>84</v>
      </c>
      <c r="L211" s="22">
        <f>'[2]11.БДДС (ДПН)'!$BR$234/1000</f>
        <v>1705.7072733220086</v>
      </c>
      <c r="M211" s="70" t="s">
        <v>84</v>
      </c>
      <c r="N211" s="22">
        <f>'[2]11.БДДС (ДПН)'!$BX$234/1000</f>
        <v>1906.67039374</v>
      </c>
      <c r="O211" s="70" t="s">
        <v>84</v>
      </c>
      <c r="P211" s="22">
        <f>'[3]АО "Россети Янтарь"'!$AO$175/1000</f>
        <v>1906.67039374</v>
      </c>
      <c r="Q211" s="70" t="s">
        <v>84</v>
      </c>
      <c r="R211" s="100">
        <f t="shared" si="132"/>
        <v>10186.904829850864</v>
      </c>
      <c r="S211" s="81" t="s">
        <v>84</v>
      </c>
      <c r="T211" s="119"/>
      <c r="U211" s="119"/>
      <c r="V211" s="119"/>
      <c r="W211" s="119"/>
      <c r="X211" s="119"/>
      <c r="Y211" s="119"/>
    </row>
    <row r="212" spans="1:25" s="79" customFormat="1" ht="15.75" customHeight="1" x14ac:dyDescent="0.25">
      <c r="A212" s="47" t="s">
        <v>228</v>
      </c>
      <c r="B212" s="1" t="s">
        <v>443</v>
      </c>
      <c r="C212" s="55" t="s">
        <v>321</v>
      </c>
      <c r="D212" s="21">
        <v>608.7970932999998</v>
      </c>
      <c r="E212" s="21">
        <v>563.6796774899999</v>
      </c>
      <c r="F212" s="100">
        <v>842.87385266000001</v>
      </c>
      <c r="G212" s="21">
        <v>1172.74784649</v>
      </c>
      <c r="H212" s="21">
        <v>484.02849785000006</v>
      </c>
      <c r="I212" s="100" t="s">
        <v>84</v>
      </c>
      <c r="J212" s="21">
        <v>1100.20386792</v>
      </c>
      <c r="K212" s="100" t="s">
        <v>84</v>
      </c>
      <c r="L212" s="21">
        <v>941.86477286999991</v>
      </c>
      <c r="M212" s="100" t="s">
        <v>84</v>
      </c>
      <c r="N212" s="21">
        <v>714.76377127999979</v>
      </c>
      <c r="O212" s="100" t="s">
        <v>84</v>
      </c>
      <c r="P212" s="21">
        <v>420.92749161</v>
      </c>
      <c r="Q212" s="100" t="s">
        <v>84</v>
      </c>
      <c r="R212" s="100">
        <f>P212+N212+L212+J212+H212</f>
        <v>3661.7884015299996</v>
      </c>
      <c r="S212" s="81" t="s">
        <v>84</v>
      </c>
      <c r="T212" s="119"/>
      <c r="U212" s="119"/>
      <c r="V212" s="119"/>
      <c r="W212" s="119"/>
      <c r="X212" s="119"/>
      <c r="Y212" s="119"/>
    </row>
    <row r="213" spans="1:25" s="79" customFormat="1" ht="15.75" customHeight="1" x14ac:dyDescent="0.25">
      <c r="A213" s="47" t="s">
        <v>229</v>
      </c>
      <c r="B213" s="1" t="s">
        <v>444</v>
      </c>
      <c r="C213" s="55" t="s">
        <v>321</v>
      </c>
      <c r="D213" s="21">
        <v>3.2822016999999999</v>
      </c>
      <c r="E213" s="21">
        <v>19.54130602</v>
      </c>
      <c r="F213" s="100">
        <v>159.51492794000001</v>
      </c>
      <c r="G213" s="21">
        <v>186.99940944000002</v>
      </c>
      <c r="H213" s="21">
        <v>132.28102203999998</v>
      </c>
      <c r="I213" s="100" t="s">
        <v>84</v>
      </c>
      <c r="J213" s="21">
        <v>94.65535804000001</v>
      </c>
      <c r="K213" s="100" t="s">
        <v>84</v>
      </c>
      <c r="L213" s="21">
        <v>19.91315985</v>
      </c>
      <c r="M213" s="100" t="s">
        <v>84</v>
      </c>
      <c r="N213" s="21">
        <v>174.25678984999999</v>
      </c>
      <c r="O213" s="100" t="s">
        <v>84</v>
      </c>
      <c r="P213" s="21">
        <v>260.10464056999996</v>
      </c>
      <c r="Q213" s="100" t="s">
        <v>84</v>
      </c>
      <c r="R213" s="100">
        <f t="shared" si="132"/>
        <v>681.2109703499998</v>
      </c>
      <c r="S213" s="81" t="s">
        <v>84</v>
      </c>
      <c r="T213" s="119"/>
      <c r="U213" s="119"/>
      <c r="V213" s="119"/>
      <c r="W213" s="119"/>
      <c r="X213" s="119"/>
      <c r="Y213" s="119"/>
    </row>
    <row r="214" spans="1:25" s="79" customFormat="1" ht="31.5" customHeight="1" x14ac:dyDescent="0.25">
      <c r="A214" s="47" t="s">
        <v>230</v>
      </c>
      <c r="B214" s="1" t="s">
        <v>445</v>
      </c>
      <c r="C214" s="55" t="s">
        <v>321</v>
      </c>
      <c r="D214" s="21">
        <v>2.1417157900000001</v>
      </c>
      <c r="E214" s="21">
        <v>1.0801440000000001E-2</v>
      </c>
      <c r="F214" s="100">
        <v>0</v>
      </c>
      <c r="G214" s="21">
        <v>8.4249188400000001</v>
      </c>
      <c r="H214" s="21">
        <v>0</v>
      </c>
      <c r="I214" s="100" t="s">
        <v>84</v>
      </c>
      <c r="J214" s="21">
        <v>0</v>
      </c>
      <c r="K214" s="100" t="s">
        <v>84</v>
      </c>
      <c r="L214" s="21">
        <v>0</v>
      </c>
      <c r="M214" s="100" t="s">
        <v>84</v>
      </c>
      <c r="N214" s="21">
        <v>0</v>
      </c>
      <c r="O214" s="100" t="s">
        <v>84</v>
      </c>
      <c r="P214" s="21">
        <v>0</v>
      </c>
      <c r="Q214" s="100" t="s">
        <v>84</v>
      </c>
      <c r="R214" s="100">
        <f t="shared" si="132"/>
        <v>0</v>
      </c>
      <c r="S214" s="81" t="s">
        <v>84</v>
      </c>
      <c r="T214" s="119"/>
      <c r="U214" s="119"/>
      <c r="V214" s="119"/>
      <c r="W214" s="119"/>
      <c r="X214" s="119"/>
      <c r="Y214" s="119"/>
    </row>
    <row r="215" spans="1:25" s="79" customFormat="1" ht="15.75" customHeight="1" x14ac:dyDescent="0.25">
      <c r="A215" s="47" t="s">
        <v>231</v>
      </c>
      <c r="B215" s="1" t="s">
        <v>446</v>
      </c>
      <c r="C215" s="55" t="s">
        <v>321</v>
      </c>
      <c r="D215" s="21">
        <v>0</v>
      </c>
      <c r="E215" s="21">
        <v>0</v>
      </c>
      <c r="F215" s="100">
        <v>0</v>
      </c>
      <c r="G215" s="21">
        <v>0</v>
      </c>
      <c r="H215" s="21">
        <v>0</v>
      </c>
      <c r="I215" s="100" t="s">
        <v>84</v>
      </c>
      <c r="J215" s="21">
        <v>0</v>
      </c>
      <c r="K215" s="100" t="s">
        <v>84</v>
      </c>
      <c r="L215" s="21">
        <v>0</v>
      </c>
      <c r="M215" s="100" t="s">
        <v>84</v>
      </c>
      <c r="N215" s="21">
        <v>0</v>
      </c>
      <c r="O215" s="100" t="s">
        <v>84</v>
      </c>
      <c r="P215" s="21">
        <v>0</v>
      </c>
      <c r="Q215" s="100" t="s">
        <v>84</v>
      </c>
      <c r="R215" s="100">
        <f t="shared" si="132"/>
        <v>0</v>
      </c>
      <c r="S215" s="81" t="s">
        <v>84</v>
      </c>
      <c r="T215" s="119"/>
      <c r="U215" s="119"/>
      <c r="V215" s="119"/>
      <c r="W215" s="119"/>
      <c r="X215" s="119"/>
      <c r="Y215" s="119"/>
    </row>
    <row r="216" spans="1:25" s="79" customFormat="1" ht="15.75" customHeight="1" x14ac:dyDescent="0.25">
      <c r="A216" s="47" t="s">
        <v>364</v>
      </c>
      <c r="B216" s="1" t="s">
        <v>447</v>
      </c>
      <c r="C216" s="55" t="s">
        <v>321</v>
      </c>
      <c r="D216" s="21">
        <f>0.74885321+9.6</f>
        <v>10.34885321</v>
      </c>
      <c r="E216" s="21">
        <f>0.17907359+7.8</f>
        <v>7.9790735899999996</v>
      </c>
      <c r="F216" s="100">
        <v>7.8</v>
      </c>
      <c r="G216" s="21">
        <v>7.8</v>
      </c>
      <c r="H216" s="21">
        <v>0</v>
      </c>
      <c r="I216" s="100" t="s">
        <v>84</v>
      </c>
      <c r="J216" s="21">
        <v>0</v>
      </c>
      <c r="K216" s="100" t="s">
        <v>84</v>
      </c>
      <c r="L216" s="21">
        <v>0</v>
      </c>
      <c r="M216" s="100" t="s">
        <v>84</v>
      </c>
      <c r="N216" s="21">
        <v>0</v>
      </c>
      <c r="O216" s="100" t="s">
        <v>84</v>
      </c>
      <c r="P216" s="21">
        <v>0</v>
      </c>
      <c r="Q216" s="100" t="s">
        <v>84</v>
      </c>
      <c r="R216" s="100">
        <f t="shared" si="132"/>
        <v>0</v>
      </c>
      <c r="S216" s="81" t="s">
        <v>84</v>
      </c>
      <c r="T216" s="119"/>
      <c r="U216" s="119"/>
      <c r="V216" s="119"/>
      <c r="W216" s="119"/>
      <c r="X216" s="119"/>
      <c r="Y216" s="119"/>
    </row>
    <row r="217" spans="1:25" s="79" customFormat="1" ht="15.75" customHeight="1" x14ac:dyDescent="0.25">
      <c r="A217" s="47" t="s">
        <v>365</v>
      </c>
      <c r="B217" s="1" t="s">
        <v>119</v>
      </c>
      <c r="C217" s="55" t="s">
        <v>321</v>
      </c>
      <c r="D217" s="100">
        <f t="shared" ref="D217" si="144">D211-SUM(D212:D216)</f>
        <v>2126.7245839240004</v>
      </c>
      <c r="E217" s="100">
        <f t="shared" ref="E217" si="145">E211-SUM(E212:E216)</f>
        <v>1897.307063749003</v>
      </c>
      <c r="F217" s="100">
        <f>F211-SUM(F212:F216)</f>
        <v>1361.48029382</v>
      </c>
      <c r="G217" s="100">
        <f t="shared" ref="G217:H217" si="146">G211-SUM(G212:G216)</f>
        <v>2577.9949522300003</v>
      </c>
      <c r="H217" s="100">
        <f t="shared" si="146"/>
        <v>1741.4564417800002</v>
      </c>
      <c r="I217" s="100" t="s">
        <v>84</v>
      </c>
      <c r="J217" s="100">
        <f t="shared" ref="J217" si="147">J211-SUM(J212:J216)</f>
        <v>1115.2315814188541</v>
      </c>
      <c r="K217" s="100" t="s">
        <v>84</v>
      </c>
      <c r="L217" s="100">
        <f t="shared" ref="L217" si="148">L211-SUM(L212:L216)</f>
        <v>743.92934060200878</v>
      </c>
      <c r="M217" s="100" t="s">
        <v>84</v>
      </c>
      <c r="N217" s="100">
        <f t="shared" ref="N217:P217" si="149">N211-SUM(N212:N216)</f>
        <v>1017.6498326100002</v>
      </c>
      <c r="O217" s="100" t="s">
        <v>84</v>
      </c>
      <c r="P217" s="100">
        <f t="shared" si="149"/>
        <v>1225.63826156</v>
      </c>
      <c r="Q217" s="100" t="s">
        <v>84</v>
      </c>
      <c r="R217" s="100">
        <f t="shared" si="132"/>
        <v>5843.9054579708636</v>
      </c>
      <c r="S217" s="81" t="s">
        <v>84</v>
      </c>
      <c r="T217" s="119"/>
      <c r="U217" s="119"/>
      <c r="V217" s="119"/>
      <c r="W217" s="119"/>
      <c r="X217" s="119"/>
      <c r="Y217" s="119"/>
    </row>
    <row r="218" spans="1:25" s="79" customFormat="1" ht="15.75" customHeight="1" x14ac:dyDescent="0.25">
      <c r="A218" s="47" t="s">
        <v>122</v>
      </c>
      <c r="B218" s="5" t="s">
        <v>48</v>
      </c>
      <c r="C218" s="55" t="s">
        <v>321</v>
      </c>
      <c r="D218" s="21" t="s">
        <v>84</v>
      </c>
      <c r="E218" s="21" t="s">
        <v>84</v>
      </c>
      <c r="F218" s="100" t="s">
        <v>84</v>
      </c>
      <c r="G218" s="21" t="s">
        <v>84</v>
      </c>
      <c r="H218" s="21" t="s">
        <v>84</v>
      </c>
      <c r="I218" s="100" t="s">
        <v>84</v>
      </c>
      <c r="J218" s="21" t="s">
        <v>84</v>
      </c>
      <c r="K218" s="100" t="s">
        <v>84</v>
      </c>
      <c r="L218" s="21" t="s">
        <v>84</v>
      </c>
      <c r="M218" s="100" t="s">
        <v>84</v>
      </c>
      <c r="N218" s="21" t="s">
        <v>84</v>
      </c>
      <c r="O218" s="100" t="s">
        <v>84</v>
      </c>
      <c r="P218" s="21" t="s">
        <v>84</v>
      </c>
      <c r="Q218" s="100" t="s">
        <v>84</v>
      </c>
      <c r="R218" s="100" t="s">
        <v>84</v>
      </c>
      <c r="S218" s="81" t="s">
        <v>84</v>
      </c>
      <c r="T218" s="119"/>
      <c r="U218" s="119"/>
      <c r="V218" s="119"/>
      <c r="W218" s="119"/>
      <c r="X218" s="119"/>
      <c r="Y218" s="119"/>
    </row>
    <row r="219" spans="1:25" s="79" customFormat="1" ht="15.75" customHeight="1" x14ac:dyDescent="0.25">
      <c r="A219" s="47" t="s">
        <v>123</v>
      </c>
      <c r="B219" s="5" t="s">
        <v>674</v>
      </c>
      <c r="C219" s="55" t="s">
        <v>321</v>
      </c>
      <c r="D219" s="21" t="s">
        <v>84</v>
      </c>
      <c r="E219" s="21">
        <f>'[2]11.БДДС (ДПН)'!$I$242/1000</f>
        <v>191.86744828000002</v>
      </c>
      <c r="F219" s="100" t="s">
        <v>84</v>
      </c>
      <c r="G219" s="21">
        <f>'[2]11.БДДС (ДПН)'!$R$242/1000</f>
        <v>0</v>
      </c>
      <c r="H219" s="21">
        <f>'[2]11.БДДС (ДПН)'!$BF$242/1000</f>
        <v>0</v>
      </c>
      <c r="I219" s="100" t="s">
        <v>84</v>
      </c>
      <c r="J219" s="21">
        <f>'[2]11.БДДС (ДПН)'!$BL$242/1000</f>
        <v>0</v>
      </c>
      <c r="K219" s="100" t="s">
        <v>84</v>
      </c>
      <c r="L219" s="21">
        <f>'[2]11.БДДС (ДПН)'!$BR$242/1000</f>
        <v>0</v>
      </c>
      <c r="M219" s="100" t="s">
        <v>84</v>
      </c>
      <c r="N219" s="21">
        <f>'[2]11.БДДС (ДПН)'!$BX$242/1000</f>
        <v>0</v>
      </c>
      <c r="O219" s="100" t="s">
        <v>84</v>
      </c>
      <c r="P219" s="21">
        <f>'[2]11.БДДС (ДПН)'!$BX$242/1000</f>
        <v>0</v>
      </c>
      <c r="Q219" s="100" t="s">
        <v>84</v>
      </c>
      <c r="R219" s="100" t="s">
        <v>84</v>
      </c>
      <c r="S219" s="81" t="s">
        <v>84</v>
      </c>
      <c r="T219" s="119"/>
      <c r="U219" s="119"/>
      <c r="V219" s="119"/>
      <c r="W219" s="119"/>
      <c r="X219" s="119"/>
      <c r="Y219" s="119"/>
    </row>
    <row r="220" spans="1:25" s="79" customFormat="1" ht="15.75" customHeight="1" x14ac:dyDescent="0.25">
      <c r="A220" s="47" t="s">
        <v>507</v>
      </c>
      <c r="B220" s="5" t="s">
        <v>440</v>
      </c>
      <c r="C220" s="55" t="s">
        <v>84</v>
      </c>
      <c r="D220" s="21" t="s">
        <v>84</v>
      </c>
      <c r="E220" s="21" t="s">
        <v>84</v>
      </c>
      <c r="F220" s="100" t="s">
        <v>84</v>
      </c>
      <c r="G220" s="21" t="s">
        <v>84</v>
      </c>
      <c r="H220" s="21" t="s">
        <v>84</v>
      </c>
      <c r="I220" s="100" t="s">
        <v>84</v>
      </c>
      <c r="J220" s="21" t="s">
        <v>84</v>
      </c>
      <c r="K220" s="100" t="s">
        <v>84</v>
      </c>
      <c r="L220" s="21" t="s">
        <v>84</v>
      </c>
      <c r="M220" s="100" t="s">
        <v>84</v>
      </c>
      <c r="N220" s="21" t="s">
        <v>84</v>
      </c>
      <c r="O220" s="100" t="s">
        <v>84</v>
      </c>
      <c r="P220" s="21" t="s">
        <v>84</v>
      </c>
      <c r="Q220" s="100" t="s">
        <v>84</v>
      </c>
      <c r="R220" s="100" t="s">
        <v>84</v>
      </c>
      <c r="S220" s="81" t="s">
        <v>84</v>
      </c>
      <c r="T220" s="119"/>
      <c r="U220" s="119"/>
      <c r="V220" s="119"/>
      <c r="W220" s="119"/>
      <c r="X220" s="119"/>
      <c r="Y220" s="119"/>
    </row>
    <row r="221" spans="1:25" s="79" customFormat="1" ht="31.5" customHeight="1" x14ac:dyDescent="0.25">
      <c r="A221" s="47" t="s">
        <v>508</v>
      </c>
      <c r="B221" s="5" t="s">
        <v>509</v>
      </c>
      <c r="C221" s="55" t="s">
        <v>321</v>
      </c>
      <c r="D221" s="21" t="s">
        <v>84</v>
      </c>
      <c r="E221" s="21" t="s">
        <v>84</v>
      </c>
      <c r="F221" s="100" t="s">
        <v>84</v>
      </c>
      <c r="G221" s="21" t="s">
        <v>84</v>
      </c>
      <c r="H221" s="21" t="s">
        <v>84</v>
      </c>
      <c r="I221" s="100" t="s">
        <v>84</v>
      </c>
      <c r="J221" s="21" t="s">
        <v>84</v>
      </c>
      <c r="K221" s="100" t="s">
        <v>84</v>
      </c>
      <c r="L221" s="21" t="s">
        <v>84</v>
      </c>
      <c r="M221" s="100" t="s">
        <v>84</v>
      </c>
      <c r="N221" s="21" t="s">
        <v>84</v>
      </c>
      <c r="O221" s="100" t="s">
        <v>84</v>
      </c>
      <c r="P221" s="21" t="s">
        <v>84</v>
      </c>
      <c r="Q221" s="100" t="s">
        <v>84</v>
      </c>
      <c r="R221" s="100" t="s">
        <v>84</v>
      </c>
      <c r="S221" s="81" t="s">
        <v>84</v>
      </c>
      <c r="T221" s="119"/>
      <c r="U221" s="119"/>
      <c r="V221" s="119"/>
      <c r="W221" s="119"/>
      <c r="X221" s="119"/>
      <c r="Y221" s="119"/>
    </row>
    <row r="222" spans="1:25" s="79" customFormat="1" x14ac:dyDescent="0.25">
      <c r="A222" s="47" t="s">
        <v>124</v>
      </c>
      <c r="B222" s="16" t="s">
        <v>616</v>
      </c>
      <c r="C222" s="55" t="s">
        <v>321</v>
      </c>
      <c r="D222" s="22">
        <f>'[1]11.БДДС (ДПН)'!$G$257/1000</f>
        <v>945.81391495999992</v>
      </c>
      <c r="E222" s="22">
        <f>'[2]11.БДДС (ДПН)'!$I$262/1000</f>
        <v>1125.73938122</v>
      </c>
      <c r="F222" s="70">
        <f>'[1]11.БДДС (ДПН)'!$BD$257/1000</f>
        <v>1568.1372956327766</v>
      </c>
      <c r="G222" s="22">
        <f>'[2]11.БДДС (ДПН)'!$R$262/1000</f>
        <v>2311.5334226499999</v>
      </c>
      <c r="H222" s="22">
        <f>'[2]11.БДДС (ДПН)'!$BF$262/1000</f>
        <v>1718.68057970667</v>
      </c>
      <c r="I222" s="70" t="s">
        <v>84</v>
      </c>
      <c r="J222" s="22">
        <f>'[2]11.БДДС (ДПН)'!$BL$262/1000</f>
        <v>3620.2579999999998</v>
      </c>
      <c r="K222" s="70" t="s">
        <v>84</v>
      </c>
      <c r="L222" s="22">
        <f>'[2]11.БДДС (ДПН)'!$BR$262/1000</f>
        <v>1014.831</v>
      </c>
      <c r="M222" s="70" t="s">
        <v>84</v>
      </c>
      <c r="N222" s="22">
        <f>'[2]11.БДДС (ДПН)'!$BX$262/1000</f>
        <v>1015.427</v>
      </c>
      <c r="O222" s="70" t="s">
        <v>84</v>
      </c>
      <c r="P222" s="22">
        <f>'[3]АО "Россети Янтарь"'!$AO$155/1000</f>
        <v>1015.427</v>
      </c>
      <c r="Q222" s="70" t="s">
        <v>84</v>
      </c>
      <c r="R222" s="100">
        <f t="shared" ref="R222:R228" si="150">P222+N222+L222+J222+H222</f>
        <v>8384.6235797066693</v>
      </c>
      <c r="S222" s="81" t="s">
        <v>84</v>
      </c>
      <c r="T222" s="119"/>
      <c r="U222" s="119"/>
      <c r="V222" s="119"/>
      <c r="W222" s="119"/>
      <c r="X222" s="119"/>
      <c r="Y222" s="119"/>
    </row>
    <row r="223" spans="1:25" s="79" customFormat="1" x14ac:dyDescent="0.25">
      <c r="A223" s="47" t="s">
        <v>125</v>
      </c>
      <c r="B223" s="5" t="s">
        <v>49</v>
      </c>
      <c r="C223" s="55" t="s">
        <v>321</v>
      </c>
      <c r="D223" s="22">
        <f>'[1]11.БДДС (ДПН)'!$G$268/1000</f>
        <v>12.97586003</v>
      </c>
      <c r="E223" s="22">
        <f>'[2]11.БДДС (ДПН)'!$I$278/1000</f>
        <v>18.737372220000001</v>
      </c>
      <c r="F223" s="70">
        <f>'[1]11.БДДС (ДПН)'!$BD$268/1000</f>
        <v>7.2711784527765602</v>
      </c>
      <c r="G223" s="22">
        <f>'[2]11.БДДС (ДПН)'!$R$278/1000</f>
        <v>13.099</v>
      </c>
      <c r="H223" s="22">
        <f>'[2]11.БДДС (ДПН)'!$BF$278/1000</f>
        <v>13.680999999999999</v>
      </c>
      <c r="I223" s="70" t="s">
        <v>84</v>
      </c>
      <c r="J223" s="22">
        <f>'[2]11.БДДС (ДПН)'!$BL$278/1000</f>
        <v>14.257999999999999</v>
      </c>
      <c r="K223" s="70" t="s">
        <v>84</v>
      </c>
      <c r="L223" s="22">
        <f>'[2]11.БДДС (ДПН)'!$BR$278/1000</f>
        <v>14.831</v>
      </c>
      <c r="M223" s="70" t="s">
        <v>84</v>
      </c>
      <c r="N223" s="22">
        <f>'[2]11.БДДС (ДПН)'!$BX$278/1000</f>
        <v>15.427</v>
      </c>
      <c r="O223" s="70" t="s">
        <v>84</v>
      </c>
      <c r="P223" s="22">
        <f>'[3]АО "Россети Янтарь"'!$AO$161/1000</f>
        <v>15.427</v>
      </c>
      <c r="Q223" s="70" t="s">
        <v>84</v>
      </c>
      <c r="R223" s="100">
        <f t="shared" si="150"/>
        <v>73.623999999999995</v>
      </c>
      <c r="S223" s="81" t="s">
        <v>84</v>
      </c>
      <c r="T223" s="119"/>
      <c r="U223" s="119"/>
      <c r="V223" s="119"/>
      <c r="W223" s="119"/>
      <c r="X223" s="119"/>
      <c r="Y223" s="119"/>
    </row>
    <row r="224" spans="1:25" s="79" customFormat="1" x14ac:dyDescent="0.25">
      <c r="A224" s="47" t="s">
        <v>126</v>
      </c>
      <c r="B224" s="5" t="s">
        <v>617</v>
      </c>
      <c r="C224" s="55" t="s">
        <v>321</v>
      </c>
      <c r="D224" s="22">
        <f>'[1]11.БДДС (ДПН)'!$G$259/1000</f>
        <v>385.18783389000004</v>
      </c>
      <c r="E224" s="22">
        <f>'[2]11.БДДС (ДПН)'!$I$264/1000</f>
        <v>900</v>
      </c>
      <c r="F224" s="70">
        <f>'[1]11.БДДС (ДПН)'!$BD$259/1000</f>
        <v>1000</v>
      </c>
      <c r="G224" s="22">
        <f>'[2]11.БДДС (ДПН)'!$R$264/1000</f>
        <v>1549.5271978500002</v>
      </c>
      <c r="H224" s="22">
        <f>'[2]11.БДДС (ДПН)'!$BF$264/1000</f>
        <v>1599.9995797066699</v>
      </c>
      <c r="I224" s="70" t="s">
        <v>84</v>
      </c>
      <c r="J224" s="22">
        <f>'[2]11.БДДС (ДПН)'!$BL$264/1000</f>
        <v>3400</v>
      </c>
      <c r="K224" s="70" t="s">
        <v>84</v>
      </c>
      <c r="L224" s="22">
        <f>'[2]11.БДДС (ДПН)'!$BR$264/1000</f>
        <v>1000</v>
      </c>
      <c r="M224" s="70" t="s">
        <v>84</v>
      </c>
      <c r="N224" s="22">
        <f>'[2]11.БДДС (ДПН)'!$BX$264/1000</f>
        <v>1000</v>
      </c>
      <c r="O224" s="70" t="s">
        <v>84</v>
      </c>
      <c r="P224" s="22">
        <f>'[3]АО "Россети Янтарь"'!$AO$156/1000</f>
        <v>1000</v>
      </c>
      <c r="Q224" s="70" t="s">
        <v>84</v>
      </c>
      <c r="R224" s="100">
        <f t="shared" si="150"/>
        <v>7999.9995797066695</v>
      </c>
      <c r="S224" s="81" t="s">
        <v>84</v>
      </c>
      <c r="T224" s="119"/>
      <c r="U224" s="119"/>
      <c r="V224" s="119"/>
      <c r="W224" s="119"/>
      <c r="X224" s="119"/>
      <c r="Y224" s="119"/>
    </row>
    <row r="225" spans="1:25" s="79" customFormat="1" x14ac:dyDescent="0.25">
      <c r="A225" s="47" t="s">
        <v>178</v>
      </c>
      <c r="B225" s="1" t="s">
        <v>666</v>
      </c>
      <c r="C225" s="55" t="s">
        <v>321</v>
      </c>
      <c r="D225" s="22">
        <v>0</v>
      </c>
      <c r="E225" s="22">
        <f>'[3]АО "Россети Янтарь"'!$AI$100/1000</f>
        <v>200</v>
      </c>
      <c r="F225" s="70">
        <v>1000</v>
      </c>
      <c r="G225" s="22">
        <f>'[3]АО "Россети Янтарь"'!$AJ$100/1000</f>
        <v>326</v>
      </c>
      <c r="H225" s="22">
        <f>'[3]АО "Россети Янтарь"'!$AK$100/1000</f>
        <v>800</v>
      </c>
      <c r="I225" s="70" t="s">
        <v>84</v>
      </c>
      <c r="J225" s="22">
        <f>'[3]АО "Россети Янтарь"'!$AL$100/1000</f>
        <v>0</v>
      </c>
      <c r="K225" s="70" t="s">
        <v>84</v>
      </c>
      <c r="L225" s="22">
        <f>'[3]АО "Россети Янтарь"'!$AM$100/1000</f>
        <v>0</v>
      </c>
      <c r="M225" s="70" t="s">
        <v>84</v>
      </c>
      <c r="N225" s="22">
        <f>'[3]АО "Россети Янтарь"'!$AN$100/1000</f>
        <v>0</v>
      </c>
      <c r="O225" s="70" t="s">
        <v>84</v>
      </c>
      <c r="P225" s="22">
        <f>'[3]АО "Россети Янтарь"'!$AN$100/1000</f>
        <v>0</v>
      </c>
      <c r="Q225" s="70" t="s">
        <v>84</v>
      </c>
      <c r="R225" s="100">
        <f t="shared" si="150"/>
        <v>800</v>
      </c>
      <c r="S225" s="81" t="s">
        <v>84</v>
      </c>
      <c r="T225" s="119"/>
      <c r="U225" s="119"/>
      <c r="V225" s="119"/>
      <c r="W225" s="119"/>
      <c r="X225" s="119"/>
      <c r="Y225" s="119"/>
    </row>
    <row r="226" spans="1:25" s="79" customFormat="1" x14ac:dyDescent="0.25">
      <c r="A226" s="47" t="s">
        <v>179</v>
      </c>
      <c r="B226" s="1" t="s">
        <v>676</v>
      </c>
      <c r="C226" s="55" t="s">
        <v>321</v>
      </c>
      <c r="D226" s="21">
        <v>0</v>
      </c>
      <c r="E226" s="21">
        <f>E224-E225-E227</f>
        <v>0</v>
      </c>
      <c r="F226" s="100">
        <v>0</v>
      </c>
      <c r="G226" s="21">
        <f>G224-G225-G227</f>
        <v>423.52719785000022</v>
      </c>
      <c r="H226" s="21">
        <f>H224-H225-H227</f>
        <v>-4.2029333008031244E-4</v>
      </c>
      <c r="I226" s="100" t="s">
        <v>84</v>
      </c>
      <c r="J226" s="21">
        <f>J224-J225-J227</f>
        <v>0</v>
      </c>
      <c r="K226" s="100" t="s">
        <v>84</v>
      </c>
      <c r="L226" s="21">
        <f>L224-L225-L227</f>
        <v>0</v>
      </c>
      <c r="M226" s="100" t="s">
        <v>84</v>
      </c>
      <c r="N226" s="21">
        <f>N224-N225-N227</f>
        <v>0</v>
      </c>
      <c r="O226" s="100" t="s">
        <v>84</v>
      </c>
      <c r="P226" s="21">
        <f>P224-P225-P227</f>
        <v>0</v>
      </c>
      <c r="Q226" s="100" t="s">
        <v>84</v>
      </c>
      <c r="R226" s="100">
        <f t="shared" si="150"/>
        <v>-4.2029333008031244E-4</v>
      </c>
      <c r="S226" s="81" t="s">
        <v>84</v>
      </c>
      <c r="T226" s="119"/>
      <c r="U226" s="119"/>
      <c r="V226" s="119"/>
      <c r="W226" s="119"/>
      <c r="X226" s="119"/>
      <c r="Y226" s="119"/>
    </row>
    <row r="227" spans="1:25" s="79" customFormat="1" x14ac:dyDescent="0.25">
      <c r="A227" s="47" t="s">
        <v>214</v>
      </c>
      <c r="B227" s="1" t="s">
        <v>52</v>
      </c>
      <c r="C227" s="55" t="s">
        <v>321</v>
      </c>
      <c r="D227" s="21">
        <v>385.18783389000004</v>
      </c>
      <c r="E227" s="22">
        <f>'[3]АО "Россети Янтарь"'!$AI$101/1000</f>
        <v>700</v>
      </c>
      <c r="F227" s="100">
        <v>0</v>
      </c>
      <c r="G227" s="22">
        <f>'[3]АО "Россети Янтарь"'!$AJ$101/1000</f>
        <v>800</v>
      </c>
      <c r="H227" s="22">
        <f>'[3]АО "Россети Янтарь"'!$AK$101/1000</f>
        <v>800</v>
      </c>
      <c r="I227" s="100" t="s">
        <v>84</v>
      </c>
      <c r="J227" s="22">
        <f>'[3]АО "Россети Янтарь"'!$AL$101/1000</f>
        <v>3400</v>
      </c>
      <c r="K227" s="100" t="s">
        <v>84</v>
      </c>
      <c r="L227" s="22">
        <f>'[3]АО "Россети Янтарь"'!$AM$101/1000</f>
        <v>1000</v>
      </c>
      <c r="M227" s="100" t="s">
        <v>84</v>
      </c>
      <c r="N227" s="22">
        <f>'[3]АО "Россети Янтарь"'!$AN$101/1000</f>
        <v>1000</v>
      </c>
      <c r="O227" s="100" t="s">
        <v>84</v>
      </c>
      <c r="P227" s="22">
        <f>'[3]АО "Россети Янтарь"'!$AO$101/1000</f>
        <v>1000</v>
      </c>
      <c r="Q227" s="100" t="s">
        <v>84</v>
      </c>
      <c r="R227" s="100">
        <f t="shared" si="150"/>
        <v>7200</v>
      </c>
      <c r="S227" s="81" t="s">
        <v>84</v>
      </c>
      <c r="T227" s="119"/>
      <c r="U227" s="119"/>
      <c r="V227" s="119"/>
      <c r="W227" s="119"/>
      <c r="X227" s="119"/>
      <c r="Y227" s="119"/>
    </row>
    <row r="228" spans="1:25" s="79" customFormat="1" x14ac:dyDescent="0.25">
      <c r="A228" s="47" t="s">
        <v>127</v>
      </c>
      <c r="B228" s="5" t="s">
        <v>494</v>
      </c>
      <c r="C228" s="55" t="s">
        <v>321</v>
      </c>
      <c r="D228" s="22">
        <f>'[1]11.БДДС (ДПН)'!$G$258/1000</f>
        <v>497.65022103999996</v>
      </c>
      <c r="E228" s="22">
        <f>'[2]11.БДДС (ДПН)'!$I$263/1000</f>
        <v>198.00200899999999</v>
      </c>
      <c r="F228" s="70">
        <f>'[1]11.БДДС (ДПН)'!$BD$258/1000</f>
        <v>460.86611718</v>
      </c>
      <c r="G228" s="22">
        <f>'[2]11.БДДС (ДПН)'!$R$263/1000</f>
        <v>718.90722479999999</v>
      </c>
      <c r="H228" s="22">
        <f>'[2]11.БДДС (ДПН)'!$BF$263/1000</f>
        <v>0</v>
      </c>
      <c r="I228" s="70" t="s">
        <v>84</v>
      </c>
      <c r="J228" s="22">
        <f>'[2]11.БДДС (ДПН)'!$BL$263/1000</f>
        <v>0</v>
      </c>
      <c r="K228" s="70" t="s">
        <v>84</v>
      </c>
      <c r="L228" s="22">
        <f>'[2]11.БДДС (ДПН)'!$BR$263/1000</f>
        <v>0</v>
      </c>
      <c r="M228" s="70" t="s">
        <v>84</v>
      </c>
      <c r="N228" s="22">
        <f>'[2]11.БДДС (ДПН)'!$BX$263/1000</f>
        <v>0</v>
      </c>
      <c r="O228" s="70" t="s">
        <v>84</v>
      </c>
      <c r="P228" s="22">
        <f>'[3]АО "Россети Янтарь"'!$AO$160/1000</f>
        <v>0</v>
      </c>
      <c r="Q228" s="70" t="s">
        <v>84</v>
      </c>
      <c r="R228" s="100">
        <f t="shared" si="150"/>
        <v>0</v>
      </c>
      <c r="S228" s="81" t="s">
        <v>84</v>
      </c>
      <c r="T228" s="119"/>
      <c r="U228" s="119"/>
      <c r="V228" s="119"/>
      <c r="W228" s="119"/>
      <c r="X228" s="119"/>
      <c r="Y228" s="119"/>
    </row>
    <row r="229" spans="1:25" s="79" customFormat="1" ht="16.5" customHeight="1" x14ac:dyDescent="0.25">
      <c r="A229" s="47" t="s">
        <v>128</v>
      </c>
      <c r="B229" s="5" t="s">
        <v>618</v>
      </c>
      <c r="C229" s="55" t="s">
        <v>321</v>
      </c>
      <c r="D229" s="22" t="s">
        <v>84</v>
      </c>
      <c r="E229" s="22" t="s">
        <v>84</v>
      </c>
      <c r="F229" s="22" t="s">
        <v>84</v>
      </c>
      <c r="G229" s="22" t="s">
        <v>84</v>
      </c>
      <c r="H229" s="22" t="s">
        <v>84</v>
      </c>
      <c r="I229" s="22" t="s">
        <v>84</v>
      </c>
      <c r="J229" s="22" t="s">
        <v>84</v>
      </c>
      <c r="K229" s="22" t="s">
        <v>84</v>
      </c>
      <c r="L229" s="22" t="s">
        <v>84</v>
      </c>
      <c r="M229" s="22" t="s">
        <v>84</v>
      </c>
      <c r="N229" s="22" t="s">
        <v>84</v>
      </c>
      <c r="O229" s="22" t="s">
        <v>84</v>
      </c>
      <c r="P229" s="22" t="s">
        <v>84</v>
      </c>
      <c r="Q229" s="22" t="s">
        <v>84</v>
      </c>
      <c r="R229" s="22" t="s">
        <v>84</v>
      </c>
      <c r="S229" s="37" t="s">
        <v>84</v>
      </c>
      <c r="T229" s="119"/>
      <c r="U229" s="119"/>
      <c r="V229" s="119"/>
      <c r="W229" s="119"/>
      <c r="X229" s="119"/>
      <c r="Y229" s="119"/>
    </row>
    <row r="230" spans="1:25" s="79" customFormat="1" x14ac:dyDescent="0.25">
      <c r="A230" s="47" t="s">
        <v>232</v>
      </c>
      <c r="B230" s="1" t="s">
        <v>238</v>
      </c>
      <c r="C230" s="55" t="s">
        <v>321</v>
      </c>
      <c r="D230" s="22" t="s">
        <v>84</v>
      </c>
      <c r="E230" s="22" t="s">
        <v>84</v>
      </c>
      <c r="F230" s="22" t="s">
        <v>84</v>
      </c>
      <c r="G230" s="22" t="s">
        <v>84</v>
      </c>
      <c r="H230" s="22" t="s">
        <v>84</v>
      </c>
      <c r="I230" s="22" t="s">
        <v>84</v>
      </c>
      <c r="J230" s="22" t="s">
        <v>84</v>
      </c>
      <c r="K230" s="22" t="s">
        <v>84</v>
      </c>
      <c r="L230" s="22" t="s">
        <v>84</v>
      </c>
      <c r="M230" s="22" t="s">
        <v>84</v>
      </c>
      <c r="N230" s="22" t="s">
        <v>84</v>
      </c>
      <c r="O230" s="22" t="s">
        <v>84</v>
      </c>
      <c r="P230" s="22" t="s">
        <v>84</v>
      </c>
      <c r="Q230" s="22" t="s">
        <v>84</v>
      </c>
      <c r="R230" s="22" t="s">
        <v>84</v>
      </c>
      <c r="S230" s="37" t="s">
        <v>84</v>
      </c>
      <c r="T230" s="119"/>
      <c r="U230" s="119"/>
      <c r="V230" s="119"/>
      <c r="W230" s="119"/>
      <c r="X230" s="119"/>
      <c r="Y230" s="119"/>
    </row>
    <row r="231" spans="1:25" s="79" customFormat="1" x14ac:dyDescent="0.25">
      <c r="A231" s="47" t="s">
        <v>233</v>
      </c>
      <c r="B231" s="1" t="s">
        <v>667</v>
      </c>
      <c r="C231" s="55" t="s">
        <v>321</v>
      </c>
      <c r="D231" s="22" t="s">
        <v>84</v>
      </c>
      <c r="E231" s="22" t="s">
        <v>84</v>
      </c>
      <c r="F231" s="22" t="s">
        <v>84</v>
      </c>
      <c r="G231" s="22" t="s">
        <v>84</v>
      </c>
      <c r="H231" s="22" t="s">
        <v>84</v>
      </c>
      <c r="I231" s="22" t="s">
        <v>84</v>
      </c>
      <c r="J231" s="22" t="s">
        <v>84</v>
      </c>
      <c r="K231" s="22" t="s">
        <v>84</v>
      </c>
      <c r="L231" s="22" t="s">
        <v>84</v>
      </c>
      <c r="M231" s="22" t="s">
        <v>84</v>
      </c>
      <c r="N231" s="22" t="s">
        <v>84</v>
      </c>
      <c r="O231" s="22" t="s">
        <v>84</v>
      </c>
      <c r="P231" s="22" t="s">
        <v>84</v>
      </c>
      <c r="Q231" s="22" t="s">
        <v>84</v>
      </c>
      <c r="R231" s="22" t="s">
        <v>84</v>
      </c>
      <c r="S231" s="37" t="s">
        <v>84</v>
      </c>
      <c r="T231" s="119"/>
      <c r="U231" s="119"/>
      <c r="V231" s="119"/>
      <c r="W231" s="119"/>
      <c r="X231" s="119"/>
      <c r="Y231" s="119"/>
    </row>
    <row r="232" spans="1:25" s="79" customFormat="1" x14ac:dyDescent="0.25">
      <c r="A232" s="47" t="s">
        <v>234</v>
      </c>
      <c r="B232" s="5" t="s">
        <v>212</v>
      </c>
      <c r="C232" s="55" t="s">
        <v>321</v>
      </c>
      <c r="D232" s="22" t="s">
        <v>84</v>
      </c>
      <c r="E232" s="22" t="s">
        <v>84</v>
      </c>
      <c r="F232" s="22" t="s">
        <v>84</v>
      </c>
      <c r="G232" s="22" t="s">
        <v>84</v>
      </c>
      <c r="H232" s="22" t="s">
        <v>84</v>
      </c>
      <c r="I232" s="22" t="s">
        <v>84</v>
      </c>
      <c r="J232" s="22" t="s">
        <v>84</v>
      </c>
      <c r="K232" s="22" t="s">
        <v>84</v>
      </c>
      <c r="L232" s="22" t="s">
        <v>84</v>
      </c>
      <c r="M232" s="22" t="s">
        <v>84</v>
      </c>
      <c r="N232" s="22" t="s">
        <v>84</v>
      </c>
      <c r="O232" s="22" t="s">
        <v>84</v>
      </c>
      <c r="P232" s="22" t="s">
        <v>84</v>
      </c>
      <c r="Q232" s="22" t="s">
        <v>84</v>
      </c>
      <c r="R232" s="22" t="s">
        <v>84</v>
      </c>
      <c r="S232" s="37" t="s">
        <v>84</v>
      </c>
      <c r="T232" s="119"/>
      <c r="U232" s="119"/>
      <c r="V232" s="119"/>
      <c r="W232" s="119"/>
      <c r="X232" s="119"/>
      <c r="Y232" s="119"/>
    </row>
    <row r="233" spans="1:25" s="79" customFormat="1" x14ac:dyDescent="0.25">
      <c r="A233" s="47" t="s">
        <v>235</v>
      </c>
      <c r="B233" s="5" t="s">
        <v>213</v>
      </c>
      <c r="C233" s="55" t="s">
        <v>321</v>
      </c>
      <c r="D233" s="22" t="s">
        <v>84</v>
      </c>
      <c r="E233" s="22" t="s">
        <v>84</v>
      </c>
      <c r="F233" s="22" t="s">
        <v>84</v>
      </c>
      <c r="G233" s="22" t="s">
        <v>84</v>
      </c>
      <c r="H233" s="22" t="s">
        <v>84</v>
      </c>
      <c r="I233" s="22" t="s">
        <v>84</v>
      </c>
      <c r="J233" s="22" t="s">
        <v>84</v>
      </c>
      <c r="K233" s="22" t="s">
        <v>84</v>
      </c>
      <c r="L233" s="22" t="s">
        <v>84</v>
      </c>
      <c r="M233" s="22" t="s">
        <v>84</v>
      </c>
      <c r="N233" s="22" t="s">
        <v>84</v>
      </c>
      <c r="O233" s="22" t="s">
        <v>84</v>
      </c>
      <c r="P233" s="22" t="s">
        <v>84</v>
      </c>
      <c r="Q233" s="22" t="s">
        <v>84</v>
      </c>
      <c r="R233" s="22" t="s">
        <v>84</v>
      </c>
      <c r="S233" s="37" t="s">
        <v>84</v>
      </c>
      <c r="T233" s="119"/>
      <c r="U233" s="119"/>
      <c r="V233" s="119"/>
      <c r="W233" s="119"/>
      <c r="X233" s="119"/>
      <c r="Y233" s="119"/>
    </row>
    <row r="234" spans="1:25" s="79" customFormat="1" x14ac:dyDescent="0.25">
      <c r="A234" s="47" t="s">
        <v>236</v>
      </c>
      <c r="B234" s="5" t="s">
        <v>668</v>
      </c>
      <c r="C234" s="55" t="s">
        <v>321</v>
      </c>
      <c r="D234" s="22">
        <f t="shared" ref="D234:E234" si="151">D222-D223-D224-D228</f>
        <v>49.999999999999943</v>
      </c>
      <c r="E234" s="22">
        <f t="shared" si="151"/>
        <v>9.0000000000000568</v>
      </c>
      <c r="F234" s="70">
        <f t="shared" ref="F234:H234" si="152">F222-F223-F224-F228</f>
        <v>99.999999999999943</v>
      </c>
      <c r="G234" s="22">
        <f t="shared" si="152"/>
        <v>29.999999999999545</v>
      </c>
      <c r="H234" s="22">
        <f t="shared" si="152"/>
        <v>105</v>
      </c>
      <c r="I234" s="70" t="s">
        <v>84</v>
      </c>
      <c r="J234" s="22">
        <f t="shared" ref="J234" si="153">J222-J223-J224-J228</f>
        <v>206</v>
      </c>
      <c r="K234" s="70" t="s">
        <v>84</v>
      </c>
      <c r="L234" s="22">
        <f t="shared" ref="L234" si="154">L222-L223-L224-L228</f>
        <v>0</v>
      </c>
      <c r="M234" s="70" t="s">
        <v>84</v>
      </c>
      <c r="N234" s="22">
        <f t="shared" ref="N234:P234" si="155">N222-N223-N224-N228</f>
        <v>0</v>
      </c>
      <c r="O234" s="70" t="s">
        <v>84</v>
      </c>
      <c r="P234" s="22">
        <f t="shared" si="155"/>
        <v>0</v>
      </c>
      <c r="Q234" s="70" t="s">
        <v>84</v>
      </c>
      <c r="R234" s="100">
        <f>P234+N234+L234+J234+H234</f>
        <v>311</v>
      </c>
      <c r="S234" s="81" t="s">
        <v>84</v>
      </c>
      <c r="T234" s="119"/>
      <c r="U234" s="119"/>
      <c r="V234" s="119"/>
      <c r="W234" s="119"/>
      <c r="X234" s="119"/>
      <c r="Y234" s="119"/>
    </row>
    <row r="235" spans="1:25" s="79" customFormat="1" x14ac:dyDescent="0.25">
      <c r="A235" s="47" t="s">
        <v>129</v>
      </c>
      <c r="B235" s="16" t="s">
        <v>619</v>
      </c>
      <c r="C235" s="55" t="s">
        <v>321</v>
      </c>
      <c r="D235" s="22">
        <f>'[1]11.БДДС (ДПН)'!$G$276/1000</f>
        <v>1057.1224723600001</v>
      </c>
      <c r="E235" s="22">
        <f>'[2]11.БДДС (ДПН)'!$I$281/1000</f>
        <v>1656.5340000000001</v>
      </c>
      <c r="F235" s="70">
        <f>'[1]11.БДДС (ДПН)'!$BD$276/1000</f>
        <v>2280.8770257686629</v>
      </c>
      <c r="G235" s="22">
        <f>'[2]11.БДДС (ДПН)'!$R$281/1000</f>
        <v>2269.7757338778479</v>
      </c>
      <c r="H235" s="22">
        <f>'[2]11.БДДС (ДПН)'!$BF$281/1000</f>
        <v>1632.8812534213828</v>
      </c>
      <c r="I235" s="70" t="s">
        <v>84</v>
      </c>
      <c r="J235" s="22">
        <f>'[2]11.БДДС (ДПН)'!$BL$281/1000</f>
        <v>4853.3875555666164</v>
      </c>
      <c r="K235" s="70" t="s">
        <v>84</v>
      </c>
      <c r="L235" s="22">
        <f>'[2]11.БДДС (ДПН)'!$BR$281/1000</f>
        <v>2487.5429609898943</v>
      </c>
      <c r="M235" s="70" t="s">
        <v>84</v>
      </c>
      <c r="N235" s="22">
        <f>'[2]11.БДДС (ДПН)'!$BX$281/1000</f>
        <v>2622.8454993645828</v>
      </c>
      <c r="O235" s="70" t="s">
        <v>84</v>
      </c>
      <c r="P235" s="22">
        <f>'[3]АО "Россети Янтарь"'!$AO$176/1000</f>
        <v>1695.2231274328024</v>
      </c>
      <c r="Q235" s="70" t="s">
        <v>84</v>
      </c>
      <c r="R235" s="100">
        <f t="shared" ref="R235:R248" si="156">P235+N235+L235+J235+H235</f>
        <v>13291.880396775279</v>
      </c>
      <c r="S235" s="81" t="s">
        <v>84</v>
      </c>
      <c r="T235" s="119"/>
      <c r="U235" s="119"/>
      <c r="V235" s="119"/>
      <c r="W235" s="119"/>
      <c r="X235" s="119"/>
      <c r="Y235" s="119"/>
    </row>
    <row r="236" spans="1:25" s="79" customFormat="1" x14ac:dyDescent="0.25">
      <c r="A236" s="47" t="s">
        <v>130</v>
      </c>
      <c r="B236" s="5" t="s">
        <v>679</v>
      </c>
      <c r="C236" s="55" t="s">
        <v>321</v>
      </c>
      <c r="D236" s="22">
        <f>'[1]11.БДДС (ДПН)'!$G$278/1000+'[1]11.БДДС (ДПН)'!$G$279/1000</f>
        <v>805.18783388999998</v>
      </c>
      <c r="E236" s="22">
        <f>'[2]11.БДДС (ДПН)'!$I$283/1000+'[2]11.БДДС (ДПН)'!$I$284/1000</f>
        <v>900</v>
      </c>
      <c r="F236" s="70">
        <f>'[1]11.БДДС (ДПН)'!$BD$278/1000+'[1]11.БДДС (ДПН)'!$BD$279/1000</f>
        <v>1446</v>
      </c>
      <c r="G236" s="22">
        <f>'[2]11.БДДС (ДПН)'!$R$283/1000+'[2]11.БДДС (ДПН)'!$R$284/1000</f>
        <v>1050</v>
      </c>
      <c r="H236" s="22">
        <f>'[2]11.БДДС (ДПН)'!$BF$283/1000+'[2]11.БДДС (ДПН)'!$BF$284/1000</f>
        <v>800</v>
      </c>
      <c r="I236" s="70" t="s">
        <v>84</v>
      </c>
      <c r="J236" s="22">
        <f>'[2]11.БДДС (ДПН)'!$BL$283/1000+'[2]11.БДДС (ДПН)'!$BL$284/1000</f>
        <v>4720</v>
      </c>
      <c r="K236" s="70" t="s">
        <v>84</v>
      </c>
      <c r="L236" s="22">
        <f>'[2]11.БДДС (ДПН)'!$BR$283/1000+'[2]11.БДДС (ДПН)'!$BR$284/1000</f>
        <v>1946</v>
      </c>
      <c r="M236" s="70" t="s">
        <v>84</v>
      </c>
      <c r="N236" s="22">
        <f>'[2]11.БДДС (ДПН)'!$BX$283/1000+'[2]11.БДДС (ДПН)'!$BX$284/1000</f>
        <v>1980</v>
      </c>
      <c r="O236" s="70" t="s">
        <v>84</v>
      </c>
      <c r="P236" s="22">
        <f>'[3]АО "Россети Янтарь"'!$AO$177/1000</f>
        <v>1000</v>
      </c>
      <c r="Q236" s="70" t="s">
        <v>84</v>
      </c>
      <c r="R236" s="100">
        <f t="shared" si="156"/>
        <v>10446</v>
      </c>
      <c r="S236" s="81" t="s">
        <v>84</v>
      </c>
      <c r="T236" s="119"/>
      <c r="U236" s="119"/>
      <c r="V236" s="119"/>
      <c r="W236" s="119"/>
      <c r="X236" s="119"/>
      <c r="Y236" s="119"/>
    </row>
    <row r="237" spans="1:25" s="79" customFormat="1" x14ac:dyDescent="0.25">
      <c r="A237" s="47" t="s">
        <v>682</v>
      </c>
      <c r="B237" s="1" t="s">
        <v>666</v>
      </c>
      <c r="C237" s="55" t="s">
        <v>321</v>
      </c>
      <c r="D237" s="22">
        <f>D236-D239-D238</f>
        <v>241.99999999999994</v>
      </c>
      <c r="E237" s="22">
        <f>E236-E239</f>
        <v>200</v>
      </c>
      <c r="F237" s="70">
        <f>F236-F238</f>
        <v>1161</v>
      </c>
      <c r="G237" s="22">
        <f>G236-G239-G238</f>
        <v>250</v>
      </c>
      <c r="H237" s="22">
        <f>H236-H239-H238</f>
        <v>0</v>
      </c>
      <c r="I237" s="70" t="s">
        <v>84</v>
      </c>
      <c r="J237" s="22">
        <f>J236-J239-J238</f>
        <v>837.47299999999996</v>
      </c>
      <c r="K237" s="70" t="s">
        <v>84</v>
      </c>
      <c r="L237" s="22">
        <f>L236-L239-L238</f>
        <v>295.52700000000004</v>
      </c>
      <c r="M237" s="70" t="s">
        <v>84</v>
      </c>
      <c r="N237" s="22">
        <f>N236-N239-N238</f>
        <v>0</v>
      </c>
      <c r="O237" s="70" t="s">
        <v>84</v>
      </c>
      <c r="P237" s="22">
        <f>P236-P239-P238</f>
        <v>0</v>
      </c>
      <c r="Q237" s="70" t="s">
        <v>84</v>
      </c>
      <c r="R237" s="100">
        <f t="shared" si="156"/>
        <v>1133</v>
      </c>
      <c r="S237" s="81" t="s">
        <v>84</v>
      </c>
      <c r="T237" s="119"/>
      <c r="U237" s="119"/>
      <c r="V237" s="119"/>
      <c r="W237" s="119"/>
      <c r="X237" s="119"/>
      <c r="Y237" s="119"/>
    </row>
    <row r="238" spans="1:25" s="79" customFormat="1" x14ac:dyDescent="0.25">
      <c r="A238" s="47" t="s">
        <v>683</v>
      </c>
      <c r="B238" s="1" t="s">
        <v>676</v>
      </c>
      <c r="C238" s="55" t="s">
        <v>321</v>
      </c>
      <c r="D238" s="21">
        <v>178</v>
      </c>
      <c r="E238" s="21"/>
      <c r="F238" s="100">
        <v>285</v>
      </c>
      <c r="G238" s="21"/>
      <c r="H238" s="21"/>
      <c r="I238" s="100" t="s">
        <v>84</v>
      </c>
      <c r="J238" s="21">
        <f>289+193.527</f>
        <v>482.52699999999999</v>
      </c>
      <c r="K238" s="100" t="s">
        <v>84</v>
      </c>
      <c r="L238" s="21">
        <v>230</v>
      </c>
      <c r="M238" s="100" t="s">
        <v>84</v>
      </c>
      <c r="N238" s="21"/>
      <c r="O238" s="100" t="s">
        <v>84</v>
      </c>
      <c r="P238" s="21"/>
      <c r="Q238" s="100" t="s">
        <v>84</v>
      </c>
      <c r="R238" s="100">
        <f>P238+N238+L238+J238+H238</f>
        <v>712.52700000000004</v>
      </c>
      <c r="S238" s="81" t="s">
        <v>84</v>
      </c>
      <c r="T238" s="119"/>
      <c r="U238" s="119"/>
      <c r="V238" s="119"/>
      <c r="W238" s="119"/>
      <c r="X238" s="119"/>
      <c r="Y238" s="119"/>
    </row>
    <row r="239" spans="1:25" s="79" customFormat="1" x14ac:dyDescent="0.25">
      <c r="A239" s="47" t="s">
        <v>684</v>
      </c>
      <c r="B239" s="1" t="s">
        <v>52</v>
      </c>
      <c r="C239" s="55" t="s">
        <v>321</v>
      </c>
      <c r="D239" s="21">
        <f>D227</f>
        <v>385.18783389000004</v>
      </c>
      <c r="E239" s="22">
        <f>E227</f>
        <v>700</v>
      </c>
      <c r="F239" s="100">
        <v>0</v>
      </c>
      <c r="G239" s="22">
        <f>G227</f>
        <v>800</v>
      </c>
      <c r="H239" s="22">
        <f>H227</f>
        <v>800</v>
      </c>
      <c r="I239" s="100" t="s">
        <v>84</v>
      </c>
      <c r="J239" s="22">
        <f>J227</f>
        <v>3400</v>
      </c>
      <c r="K239" s="100" t="s">
        <v>84</v>
      </c>
      <c r="L239" s="22">
        <f>L227+420.473</f>
        <v>1420.473</v>
      </c>
      <c r="M239" s="100" t="s">
        <v>84</v>
      </c>
      <c r="N239" s="22">
        <f>N227+980</f>
        <v>1980</v>
      </c>
      <c r="O239" s="100" t="s">
        <v>84</v>
      </c>
      <c r="P239" s="22">
        <f>P227</f>
        <v>1000</v>
      </c>
      <c r="Q239" s="100" t="s">
        <v>84</v>
      </c>
      <c r="R239" s="100">
        <f>P239+N239+L239+J239+H239</f>
        <v>8600.473</v>
      </c>
      <c r="S239" s="81" t="s">
        <v>84</v>
      </c>
      <c r="T239" s="119"/>
      <c r="U239" s="119"/>
      <c r="V239" s="119"/>
      <c r="W239" s="119"/>
      <c r="X239" s="119"/>
      <c r="Y239" s="119"/>
    </row>
    <row r="240" spans="1:25" s="79" customFormat="1" x14ac:dyDescent="0.25">
      <c r="A240" s="47" t="s">
        <v>131</v>
      </c>
      <c r="B240" s="5" t="s">
        <v>7</v>
      </c>
      <c r="C240" s="55" t="s">
        <v>321</v>
      </c>
      <c r="D240" s="22">
        <f>'[1]11.БДДС (ДПН)'!$G$277/1000</f>
        <v>134.23500000000001</v>
      </c>
      <c r="E240" s="22">
        <f>'[2]11.БДДС (ДПН)'!$I$282/1000</f>
        <v>549.43399999999997</v>
      </c>
      <c r="F240" s="70">
        <f>'[1]11.БДДС (ДПН)'!$BD$277/1000</f>
        <v>107.39532523866283</v>
      </c>
      <c r="G240" s="22">
        <f>'[2]11.БДДС (ДПН)'!$R$282/1000</f>
        <v>492.29403334784803</v>
      </c>
      <c r="H240" s="22">
        <f>'[2]11.БДДС (ДПН)'!$BF$282/1000</f>
        <v>487.88156842138267</v>
      </c>
      <c r="I240" s="70" t="s">
        <v>84</v>
      </c>
      <c r="J240" s="22">
        <f>'[2]11.БДДС (ДПН)'!$BL$282/1000</f>
        <v>133.38755556661613</v>
      </c>
      <c r="K240" s="70" t="s">
        <v>84</v>
      </c>
      <c r="L240" s="22">
        <f>'[2]11.БДДС (ДПН)'!$BR$282/1000</f>
        <v>541.54296098989448</v>
      </c>
      <c r="M240" s="70" t="s">
        <v>84</v>
      </c>
      <c r="N240" s="22">
        <f>'[2]11.БДДС (ДПН)'!$BX$282/1000</f>
        <v>642.84549936458279</v>
      </c>
      <c r="O240" s="70" t="s">
        <v>84</v>
      </c>
      <c r="P240" s="22">
        <f>'[3]АО "Россети Янтарь"'!$AO$180/1000</f>
        <v>695.22312743280247</v>
      </c>
      <c r="Q240" s="70" t="s">
        <v>84</v>
      </c>
      <c r="R240" s="100">
        <f t="shared" si="156"/>
        <v>2500.8807117752785</v>
      </c>
      <c r="S240" s="81" t="s">
        <v>84</v>
      </c>
      <c r="T240" s="119"/>
      <c r="U240" s="119"/>
      <c r="V240" s="119"/>
      <c r="W240" s="119"/>
      <c r="X240" s="119"/>
      <c r="Y240" s="119"/>
    </row>
    <row r="241" spans="1:25" s="79" customFormat="1" x14ac:dyDescent="0.25">
      <c r="A241" s="47" t="s">
        <v>237</v>
      </c>
      <c r="B241" s="5" t="s">
        <v>669</v>
      </c>
      <c r="C241" s="55" t="s">
        <v>321</v>
      </c>
      <c r="D241" s="70">
        <f t="shared" ref="D241:E241" si="157">D235-D236-D240</f>
        <v>117.69963847000008</v>
      </c>
      <c r="E241" s="70">
        <f t="shared" si="157"/>
        <v>207.10000000000014</v>
      </c>
      <c r="F241" s="70">
        <f t="shared" ref="F241:H241" si="158">F235-F236-F240</f>
        <v>727.48170053000001</v>
      </c>
      <c r="G241" s="70">
        <f t="shared" si="158"/>
        <v>727.4817005299999</v>
      </c>
      <c r="H241" s="70">
        <f t="shared" si="158"/>
        <v>344.99968500000011</v>
      </c>
      <c r="I241" s="70" t="s">
        <v>84</v>
      </c>
      <c r="J241" s="70">
        <f t="shared" ref="J241" si="159">J235-J236-J240</f>
        <v>2.2737367544323206E-13</v>
      </c>
      <c r="K241" s="70" t="s">
        <v>84</v>
      </c>
      <c r="L241" s="70">
        <f t="shared" ref="L241" si="160">L235-L236-L240</f>
        <v>0</v>
      </c>
      <c r="M241" s="70" t="s">
        <v>84</v>
      </c>
      <c r="N241" s="70">
        <f t="shared" ref="N241:P241" si="161">N235-N236-N240</f>
        <v>0</v>
      </c>
      <c r="O241" s="70" t="s">
        <v>84</v>
      </c>
      <c r="P241" s="70">
        <f t="shared" si="161"/>
        <v>0</v>
      </c>
      <c r="Q241" s="70" t="s">
        <v>84</v>
      </c>
      <c r="R241" s="100">
        <f t="shared" si="156"/>
        <v>344.99968500000034</v>
      </c>
      <c r="S241" s="81" t="s">
        <v>84</v>
      </c>
      <c r="T241" s="119"/>
      <c r="U241" s="119"/>
      <c r="V241" s="119"/>
      <c r="W241" s="119"/>
      <c r="X241" s="119"/>
      <c r="Y241" s="119"/>
    </row>
    <row r="242" spans="1:25" s="79" customFormat="1" ht="31.5" x14ac:dyDescent="0.25">
      <c r="A242" s="47" t="s">
        <v>132</v>
      </c>
      <c r="B242" s="16" t="s">
        <v>655</v>
      </c>
      <c r="C242" s="55" t="s">
        <v>321</v>
      </c>
      <c r="D242" s="22">
        <f t="shared" ref="D242" si="162">D167-D185</f>
        <v>2872.6536356489996</v>
      </c>
      <c r="E242" s="22">
        <f t="shared" ref="E242" si="163">E167-E185</f>
        <v>2724.866414340001</v>
      </c>
      <c r="F242" s="70">
        <f t="shared" ref="F242:H242" si="164">F167-F185</f>
        <v>2928.0482047317746</v>
      </c>
      <c r="G242" s="22">
        <f t="shared" si="164"/>
        <v>3305.2210384177215</v>
      </c>
      <c r="H242" s="22">
        <f t="shared" si="164"/>
        <v>2213.7660685559367</v>
      </c>
      <c r="I242" s="70" t="s">
        <v>84</v>
      </c>
      <c r="J242" s="22">
        <f t="shared" ref="J242" si="165">J167-J185</f>
        <v>3433.69819979557</v>
      </c>
      <c r="K242" s="70" t="s">
        <v>84</v>
      </c>
      <c r="L242" s="22">
        <f t="shared" ref="L242" si="166">L167-L185</f>
        <v>3723.1645987273332</v>
      </c>
      <c r="M242" s="70" t="s">
        <v>84</v>
      </c>
      <c r="N242" s="22">
        <f t="shared" ref="N242:P242" si="167">N167-N185</f>
        <v>3835.6810622298035</v>
      </c>
      <c r="O242" s="70" t="s">
        <v>84</v>
      </c>
      <c r="P242" s="22">
        <f t="shared" si="167"/>
        <v>3926.2841799118578</v>
      </c>
      <c r="Q242" s="70" t="s">
        <v>84</v>
      </c>
      <c r="R242" s="100">
        <f t="shared" si="156"/>
        <v>17132.594109220503</v>
      </c>
      <c r="S242" s="37" t="s">
        <v>84</v>
      </c>
      <c r="T242" s="119"/>
      <c r="U242" s="119"/>
      <c r="V242" s="119"/>
      <c r="W242" s="119"/>
      <c r="X242" s="119"/>
      <c r="Y242" s="119"/>
    </row>
    <row r="243" spans="1:25" s="79" customFormat="1" ht="31.5" x14ac:dyDescent="0.25">
      <c r="A243" s="47" t="s">
        <v>133</v>
      </c>
      <c r="B243" s="16" t="s">
        <v>670</v>
      </c>
      <c r="C243" s="55" t="s">
        <v>321</v>
      </c>
      <c r="D243" s="22">
        <f t="shared" ref="D243" si="168">D203-D210</f>
        <v>-2676.1746600340002</v>
      </c>
      <c r="E243" s="22">
        <f t="shared" ref="E243" si="169">E203-E210</f>
        <v>-2239.2064035690028</v>
      </c>
      <c r="F243" s="70">
        <f t="shared" ref="F243:H243" si="170">F203-F210</f>
        <v>-2191.7512401576905</v>
      </c>
      <c r="G243" s="22">
        <f t="shared" si="170"/>
        <v>-3577.8163826999998</v>
      </c>
      <c r="H243" s="22">
        <f t="shared" si="170"/>
        <v>-2138.3373434900004</v>
      </c>
      <c r="I243" s="70" t="s">
        <v>84</v>
      </c>
      <c r="J243" s="22">
        <f t="shared" ref="J243" si="171">J203-J210</f>
        <v>-1944.3833899988542</v>
      </c>
      <c r="K243" s="70" t="s">
        <v>84</v>
      </c>
      <c r="L243" s="22">
        <f t="shared" ref="L243" si="172">L203-L210</f>
        <v>-1419.7283989320085</v>
      </c>
      <c r="M243" s="70" t="s">
        <v>84</v>
      </c>
      <c r="N243" s="22">
        <f t="shared" ref="N243:P243" si="173">N203-N210</f>
        <v>-1627.0287155799999</v>
      </c>
      <c r="O243" s="70" t="s">
        <v>84</v>
      </c>
      <c r="P243" s="22">
        <f t="shared" si="173"/>
        <v>-1627.0287155799999</v>
      </c>
      <c r="Q243" s="70" t="s">
        <v>84</v>
      </c>
      <c r="R243" s="100">
        <f t="shared" si="156"/>
        <v>-8756.5065635808642</v>
      </c>
      <c r="S243" s="37" t="s">
        <v>84</v>
      </c>
      <c r="T243" s="119"/>
      <c r="U243" s="119"/>
      <c r="V243" s="119"/>
      <c r="W243" s="119"/>
      <c r="X243" s="119"/>
      <c r="Y243" s="119"/>
    </row>
    <row r="244" spans="1:25" s="79" customFormat="1" x14ac:dyDescent="0.25">
      <c r="A244" s="47" t="s">
        <v>239</v>
      </c>
      <c r="B244" s="5" t="s">
        <v>671</v>
      </c>
      <c r="C244" s="55" t="s">
        <v>321</v>
      </c>
      <c r="D244" s="22">
        <f t="shared" ref="D244" si="174">D243</f>
        <v>-2676.1746600340002</v>
      </c>
      <c r="E244" s="22">
        <f t="shared" ref="E244" si="175">E243</f>
        <v>-2239.2064035690028</v>
      </c>
      <c r="F244" s="70">
        <f t="shared" ref="F244:H244" si="176">F243</f>
        <v>-2191.7512401576905</v>
      </c>
      <c r="G244" s="22">
        <f t="shared" si="176"/>
        <v>-3577.8163826999998</v>
      </c>
      <c r="H244" s="22">
        <f t="shared" si="176"/>
        <v>-2138.3373434900004</v>
      </c>
      <c r="I244" s="70" t="s">
        <v>84</v>
      </c>
      <c r="J244" s="22">
        <f t="shared" ref="J244" si="177">J243</f>
        <v>-1944.3833899988542</v>
      </c>
      <c r="K244" s="70" t="s">
        <v>84</v>
      </c>
      <c r="L244" s="22">
        <f t="shared" ref="L244" si="178">L243</f>
        <v>-1419.7283989320085</v>
      </c>
      <c r="M244" s="70" t="s">
        <v>84</v>
      </c>
      <c r="N244" s="22">
        <f t="shared" ref="N244:P244" si="179">N243</f>
        <v>-1627.0287155799999</v>
      </c>
      <c r="O244" s="70" t="s">
        <v>84</v>
      </c>
      <c r="P244" s="22">
        <f t="shared" si="179"/>
        <v>-1627.0287155799999</v>
      </c>
      <c r="Q244" s="70" t="s">
        <v>84</v>
      </c>
      <c r="R244" s="100">
        <f t="shared" si="156"/>
        <v>-8756.5065635808642</v>
      </c>
      <c r="S244" s="37" t="s">
        <v>84</v>
      </c>
      <c r="T244" s="119"/>
      <c r="U244" s="119"/>
      <c r="V244" s="119"/>
      <c r="W244" s="119"/>
      <c r="X244" s="119"/>
      <c r="Y244" s="119"/>
    </row>
    <row r="245" spans="1:25" s="79" customFormat="1" x14ac:dyDescent="0.25">
      <c r="A245" s="47" t="s">
        <v>240</v>
      </c>
      <c r="B245" s="5" t="s">
        <v>41</v>
      </c>
      <c r="C245" s="55" t="s">
        <v>321</v>
      </c>
      <c r="D245" s="21" t="s">
        <v>84</v>
      </c>
      <c r="E245" s="21" t="s">
        <v>84</v>
      </c>
      <c r="F245" s="100" t="s">
        <v>84</v>
      </c>
      <c r="G245" s="21" t="s">
        <v>84</v>
      </c>
      <c r="H245" s="21" t="s">
        <v>84</v>
      </c>
      <c r="I245" s="100" t="s">
        <v>84</v>
      </c>
      <c r="J245" s="21" t="s">
        <v>84</v>
      </c>
      <c r="K245" s="100" t="s">
        <v>84</v>
      </c>
      <c r="L245" s="21" t="s">
        <v>84</v>
      </c>
      <c r="M245" s="100" t="s">
        <v>84</v>
      </c>
      <c r="N245" s="21" t="s">
        <v>84</v>
      </c>
      <c r="O245" s="100" t="s">
        <v>84</v>
      </c>
      <c r="P245" s="21" t="s">
        <v>84</v>
      </c>
      <c r="Q245" s="100" t="s">
        <v>84</v>
      </c>
      <c r="R245" s="100" t="s">
        <v>84</v>
      </c>
      <c r="S245" s="81" t="s">
        <v>84</v>
      </c>
      <c r="T245" s="119"/>
      <c r="U245" s="119"/>
      <c r="V245" s="119"/>
      <c r="W245" s="119"/>
      <c r="X245" s="119"/>
      <c r="Y245" s="119"/>
    </row>
    <row r="246" spans="1:25" s="79" customFormat="1" ht="31.5" x14ac:dyDescent="0.25">
      <c r="A246" s="47" t="s">
        <v>134</v>
      </c>
      <c r="B246" s="16" t="s">
        <v>672</v>
      </c>
      <c r="C246" s="55" t="s">
        <v>321</v>
      </c>
      <c r="D246" s="22">
        <f t="shared" ref="D246" si="180">D222-D235</f>
        <v>-111.30855740000015</v>
      </c>
      <c r="E246" s="22">
        <f t="shared" ref="E246" si="181">E222-E235</f>
        <v>-530.79461878000006</v>
      </c>
      <c r="F246" s="70">
        <f t="shared" ref="F246:H246" si="182">F222-F235</f>
        <v>-712.73973013588625</v>
      </c>
      <c r="G246" s="22">
        <f t="shared" si="182"/>
        <v>41.757688772152051</v>
      </c>
      <c r="H246" s="22">
        <f t="shared" si="182"/>
        <v>85.799326285287179</v>
      </c>
      <c r="I246" s="70" t="s">
        <v>84</v>
      </c>
      <c r="J246" s="22">
        <f t="shared" ref="J246" si="183">J222-J235</f>
        <v>-1233.1295555666165</v>
      </c>
      <c r="K246" s="70" t="s">
        <v>84</v>
      </c>
      <c r="L246" s="22">
        <f t="shared" ref="L246" si="184">L222-L235</f>
        <v>-1472.7119609898941</v>
      </c>
      <c r="M246" s="70" t="s">
        <v>84</v>
      </c>
      <c r="N246" s="22">
        <f t="shared" ref="N246:P246" si="185">N222-N235</f>
        <v>-1607.4184993645827</v>
      </c>
      <c r="O246" s="70" t="s">
        <v>84</v>
      </c>
      <c r="P246" s="22">
        <f t="shared" si="185"/>
        <v>-679.79612743280234</v>
      </c>
      <c r="Q246" s="70" t="s">
        <v>84</v>
      </c>
      <c r="R246" s="100">
        <f t="shared" si="156"/>
        <v>-4907.2568170686081</v>
      </c>
      <c r="S246" s="37" t="s">
        <v>84</v>
      </c>
      <c r="T246" s="119"/>
      <c r="U246" s="119"/>
      <c r="V246" s="119"/>
      <c r="W246" s="119"/>
      <c r="X246" s="119"/>
      <c r="Y246" s="119"/>
    </row>
    <row r="247" spans="1:25" s="79" customFormat="1" x14ac:dyDescent="0.25">
      <c r="A247" s="47" t="s">
        <v>401</v>
      </c>
      <c r="B247" s="5" t="s">
        <v>439</v>
      </c>
      <c r="C247" s="55" t="s">
        <v>321</v>
      </c>
      <c r="D247" s="22">
        <f t="shared" ref="D247:E247" si="186">D224-D236</f>
        <v>-419.99999999999994</v>
      </c>
      <c r="E247" s="22">
        <f t="shared" si="186"/>
        <v>0</v>
      </c>
      <c r="F247" s="70">
        <f t="shared" ref="F247:H247" si="187">F224-F236</f>
        <v>-446</v>
      </c>
      <c r="G247" s="22">
        <f t="shared" si="187"/>
        <v>499.52719785000022</v>
      </c>
      <c r="H247" s="22">
        <f t="shared" si="187"/>
        <v>799.99957970666992</v>
      </c>
      <c r="I247" s="70" t="s">
        <v>84</v>
      </c>
      <c r="J247" s="22">
        <f t="shared" ref="J247" si="188">J224-J236</f>
        <v>-1320</v>
      </c>
      <c r="K247" s="70" t="s">
        <v>84</v>
      </c>
      <c r="L247" s="22">
        <f t="shared" ref="L247" si="189">L224-L236</f>
        <v>-946</v>
      </c>
      <c r="M247" s="70" t="s">
        <v>84</v>
      </c>
      <c r="N247" s="22">
        <f t="shared" ref="N247:P247" si="190">N224-N236</f>
        <v>-980</v>
      </c>
      <c r="O247" s="70" t="s">
        <v>84</v>
      </c>
      <c r="P247" s="22">
        <f t="shared" si="190"/>
        <v>0</v>
      </c>
      <c r="Q247" s="70" t="s">
        <v>84</v>
      </c>
      <c r="R247" s="100">
        <f t="shared" si="156"/>
        <v>-2446.0004202933301</v>
      </c>
      <c r="S247" s="37" t="s">
        <v>84</v>
      </c>
      <c r="T247" s="119"/>
      <c r="U247" s="119"/>
      <c r="V247" s="119"/>
      <c r="W247" s="119"/>
      <c r="X247" s="119"/>
      <c r="Y247" s="119"/>
    </row>
    <row r="248" spans="1:25" s="79" customFormat="1" x14ac:dyDescent="0.25">
      <c r="A248" s="47" t="s">
        <v>402</v>
      </c>
      <c r="B248" s="5" t="s">
        <v>400</v>
      </c>
      <c r="C248" s="55" t="s">
        <v>321</v>
      </c>
      <c r="D248" s="22">
        <f t="shared" ref="D248:E248" si="191">D246-D247</f>
        <v>308.69144259999979</v>
      </c>
      <c r="E248" s="22">
        <f t="shared" si="191"/>
        <v>-530.79461878000006</v>
      </c>
      <c r="F248" s="70">
        <f t="shared" ref="F248:H248" si="192">F246-F247</f>
        <v>-266.73973013588625</v>
      </c>
      <c r="G248" s="22">
        <f t="shared" si="192"/>
        <v>-457.76950907784817</v>
      </c>
      <c r="H248" s="22">
        <f t="shared" si="192"/>
        <v>-714.20025342138274</v>
      </c>
      <c r="I248" s="70" t="s">
        <v>84</v>
      </c>
      <c r="J248" s="22">
        <f t="shared" ref="J248" si="193">J246-J247</f>
        <v>86.870444433383454</v>
      </c>
      <c r="K248" s="70" t="s">
        <v>84</v>
      </c>
      <c r="L248" s="22">
        <f t="shared" ref="L248" si="194">L246-L247</f>
        <v>-526.71196098989412</v>
      </c>
      <c r="M248" s="70" t="s">
        <v>84</v>
      </c>
      <c r="N248" s="22">
        <f t="shared" ref="N248:P248" si="195">N246-N247</f>
        <v>-627.41849936458266</v>
      </c>
      <c r="O248" s="70" t="s">
        <v>84</v>
      </c>
      <c r="P248" s="22">
        <f t="shared" si="195"/>
        <v>-679.79612743280234</v>
      </c>
      <c r="Q248" s="70" t="s">
        <v>84</v>
      </c>
      <c r="R248" s="100">
        <f t="shared" si="156"/>
        <v>-2461.2563967752785</v>
      </c>
      <c r="S248" s="37" t="s">
        <v>84</v>
      </c>
      <c r="T248" s="119"/>
      <c r="U248" s="119"/>
      <c r="V248" s="119"/>
      <c r="W248" s="119"/>
      <c r="X248" s="119"/>
      <c r="Y248" s="119"/>
    </row>
    <row r="249" spans="1:25" s="79" customFormat="1" x14ac:dyDescent="0.25">
      <c r="A249" s="47" t="s">
        <v>135</v>
      </c>
      <c r="B249" s="16" t="s">
        <v>59</v>
      </c>
      <c r="C249" s="55" t="s">
        <v>321</v>
      </c>
      <c r="D249" s="21" t="s">
        <v>84</v>
      </c>
      <c r="E249" s="21" t="s">
        <v>84</v>
      </c>
      <c r="F249" s="100" t="s">
        <v>84</v>
      </c>
      <c r="G249" s="21" t="s">
        <v>84</v>
      </c>
      <c r="H249" s="21" t="s">
        <v>84</v>
      </c>
      <c r="I249" s="100" t="s">
        <v>84</v>
      </c>
      <c r="J249" s="21" t="s">
        <v>84</v>
      </c>
      <c r="K249" s="100" t="s">
        <v>84</v>
      </c>
      <c r="L249" s="21" t="s">
        <v>84</v>
      </c>
      <c r="M249" s="100" t="s">
        <v>84</v>
      </c>
      <c r="N249" s="21" t="s">
        <v>84</v>
      </c>
      <c r="O249" s="100" t="s">
        <v>84</v>
      </c>
      <c r="P249" s="21" t="s">
        <v>84</v>
      </c>
      <c r="Q249" s="100" t="s">
        <v>84</v>
      </c>
      <c r="R249" s="100" t="s">
        <v>84</v>
      </c>
      <c r="S249" s="81" t="s">
        <v>84</v>
      </c>
      <c r="T249" s="119"/>
      <c r="U249" s="119"/>
      <c r="V249" s="119"/>
      <c r="W249" s="119"/>
      <c r="X249" s="119"/>
      <c r="Y249" s="119"/>
    </row>
    <row r="250" spans="1:25" s="79" customFormat="1" ht="17.25" customHeight="1" x14ac:dyDescent="0.25">
      <c r="A250" s="47" t="s">
        <v>136</v>
      </c>
      <c r="B250" s="16" t="s">
        <v>656</v>
      </c>
      <c r="C250" s="55" t="s">
        <v>321</v>
      </c>
      <c r="D250" s="22">
        <f t="shared" ref="D250" si="196">D242+D243+D246</f>
        <v>85.170418214999245</v>
      </c>
      <c r="E250" s="22">
        <f t="shared" ref="E250" si="197">E242+E243+E246</f>
        <v>-45.134608009001795</v>
      </c>
      <c r="F250" s="70">
        <f t="shared" ref="F250:H250" si="198">F242+F243+F246</f>
        <v>23.557234438197838</v>
      </c>
      <c r="G250" s="22">
        <f t="shared" si="198"/>
        <v>-230.8376555101263</v>
      </c>
      <c r="H250" s="22">
        <f t="shared" si="198"/>
        <v>161.22805135122348</v>
      </c>
      <c r="I250" s="70" t="s">
        <v>84</v>
      </c>
      <c r="J250" s="22">
        <f t="shared" ref="J250" si="199">J242+J243+J246</f>
        <v>256.18525423009919</v>
      </c>
      <c r="K250" s="70" t="s">
        <v>84</v>
      </c>
      <c r="L250" s="22">
        <f t="shared" ref="L250" si="200">L242+L243+L246</f>
        <v>830.72423880543056</v>
      </c>
      <c r="M250" s="70" t="s">
        <v>84</v>
      </c>
      <c r="N250" s="22">
        <f t="shared" ref="N250:P250" si="201">N242+N243+N246</f>
        <v>601.23384728522115</v>
      </c>
      <c r="O250" s="70" t="s">
        <v>84</v>
      </c>
      <c r="P250" s="22">
        <f t="shared" si="201"/>
        <v>1619.4593368990559</v>
      </c>
      <c r="Q250" s="70" t="s">
        <v>84</v>
      </c>
      <c r="R250" s="100">
        <f t="shared" ref="R250" si="202">P250+N250+L250+J250+H250</f>
        <v>3468.8307285710298</v>
      </c>
      <c r="S250" s="37" t="s">
        <v>84</v>
      </c>
      <c r="T250" s="119"/>
      <c r="U250" s="119"/>
      <c r="V250" s="119"/>
      <c r="W250" s="119"/>
      <c r="X250" s="119"/>
      <c r="Y250" s="119"/>
    </row>
    <row r="251" spans="1:25" s="79" customFormat="1" x14ac:dyDescent="0.25">
      <c r="A251" s="47" t="s">
        <v>137</v>
      </c>
      <c r="B251" s="16" t="s">
        <v>2</v>
      </c>
      <c r="C251" s="55" t="s">
        <v>321</v>
      </c>
      <c r="D251" s="22">
        <v>307.41639540747451</v>
      </c>
      <c r="E251" s="22">
        <f>'[2]11.БДДС (ДПН)'!$I$19/1000</f>
        <v>392.58600000000001</v>
      </c>
      <c r="F251" s="70">
        <f>'[1]11.БДДС (ДПН)'!$V$323/1000</f>
        <v>225.71588808964634</v>
      </c>
      <c r="G251" s="22">
        <f>'[2]11.БДДС (ДПН)'!$R$19/1000</f>
        <v>347.45139199099805</v>
      </c>
      <c r="H251" s="22">
        <f>G252</f>
        <v>116.61373648087175</v>
      </c>
      <c r="I251" s="70" t="s">
        <v>84</v>
      </c>
      <c r="J251" s="22">
        <f>H252</f>
        <v>277.84178783209524</v>
      </c>
      <c r="K251" s="70" t="s">
        <v>84</v>
      </c>
      <c r="L251" s="22">
        <f>J252</f>
        <v>534.02704206219437</v>
      </c>
      <c r="M251" s="70" t="s">
        <v>84</v>
      </c>
      <c r="N251" s="22">
        <f>L252</f>
        <v>1364.7512808676249</v>
      </c>
      <c r="O251" s="70" t="s">
        <v>84</v>
      </c>
      <c r="P251" s="22">
        <f>N252</f>
        <v>1965.9851281528461</v>
      </c>
      <c r="Q251" s="70" t="s">
        <v>84</v>
      </c>
      <c r="R251" s="70">
        <f>H251</f>
        <v>116.61373648087175</v>
      </c>
      <c r="S251" s="37" t="s">
        <v>84</v>
      </c>
      <c r="T251" s="119"/>
      <c r="U251" s="119"/>
      <c r="V251" s="119"/>
      <c r="W251" s="119"/>
      <c r="X251" s="119"/>
      <c r="Y251" s="119"/>
    </row>
    <row r="252" spans="1:25" s="79" customFormat="1" ht="16.5" thickBot="1" x14ac:dyDescent="0.3">
      <c r="A252" s="48" t="s">
        <v>138</v>
      </c>
      <c r="B252" s="17" t="s">
        <v>3</v>
      </c>
      <c r="C252" s="69" t="s">
        <v>321</v>
      </c>
      <c r="D252" s="72">
        <f t="shared" ref="D252:E252" si="203">D251+D250</f>
        <v>392.58681362247376</v>
      </c>
      <c r="E252" s="72">
        <f t="shared" si="203"/>
        <v>347.45139199099822</v>
      </c>
      <c r="F252" s="104">
        <f t="shared" ref="F252:H252" si="204">F251+F250</f>
        <v>249.27312252784418</v>
      </c>
      <c r="G252" s="72">
        <f t="shared" si="204"/>
        <v>116.61373648087175</v>
      </c>
      <c r="H252" s="72">
        <f t="shared" si="204"/>
        <v>277.84178783209524</v>
      </c>
      <c r="I252" s="104" t="s">
        <v>84</v>
      </c>
      <c r="J252" s="72">
        <f t="shared" ref="J252" si="205">J251+J250</f>
        <v>534.02704206219437</v>
      </c>
      <c r="K252" s="104" t="s">
        <v>84</v>
      </c>
      <c r="L252" s="72">
        <f t="shared" ref="L252" si="206">L251+L250</f>
        <v>1364.7512808676249</v>
      </c>
      <c r="M252" s="104" t="s">
        <v>84</v>
      </c>
      <c r="N252" s="72">
        <f t="shared" ref="N252:P252" si="207">N251+N250</f>
        <v>1965.9851281528461</v>
      </c>
      <c r="O252" s="104" t="s">
        <v>84</v>
      </c>
      <c r="P252" s="72">
        <f t="shared" si="207"/>
        <v>3585.4444650519017</v>
      </c>
      <c r="Q252" s="104" t="s">
        <v>84</v>
      </c>
      <c r="R252" s="104">
        <f>P252</f>
        <v>3585.4444650519017</v>
      </c>
      <c r="S252" s="127" t="s">
        <v>84</v>
      </c>
      <c r="T252" s="119"/>
      <c r="U252" s="119"/>
      <c r="V252" s="119"/>
      <c r="W252" s="119"/>
      <c r="X252" s="119"/>
      <c r="Y252" s="119"/>
    </row>
    <row r="253" spans="1:25" s="79" customFormat="1" x14ac:dyDescent="0.25">
      <c r="A253" s="46" t="s">
        <v>141</v>
      </c>
      <c r="B253" s="15" t="s">
        <v>440</v>
      </c>
      <c r="C253" s="68"/>
      <c r="D253" s="73"/>
      <c r="E253" s="73"/>
      <c r="F253" s="105"/>
      <c r="G253" s="73"/>
      <c r="H253" s="73"/>
      <c r="I253" s="105" t="s">
        <v>84</v>
      </c>
      <c r="J253" s="73"/>
      <c r="K253" s="105" t="s">
        <v>84</v>
      </c>
      <c r="L253" s="73"/>
      <c r="M253" s="105" t="s">
        <v>84</v>
      </c>
      <c r="N253" s="73"/>
      <c r="O253" s="105" t="s">
        <v>84</v>
      </c>
      <c r="P253" s="73"/>
      <c r="Q253" s="105" t="s">
        <v>84</v>
      </c>
      <c r="R253" s="131"/>
      <c r="S253" s="87" t="s">
        <v>84</v>
      </c>
    </row>
    <row r="254" spans="1:25" s="79" customFormat="1" x14ac:dyDescent="0.25">
      <c r="A254" s="47" t="s">
        <v>142</v>
      </c>
      <c r="B254" s="5" t="s">
        <v>620</v>
      </c>
      <c r="C254" s="55" t="s">
        <v>321</v>
      </c>
      <c r="D254" s="22">
        <f>'[1]12.Прогнозный баланс'!$G$34/1000</f>
        <v>1132.9111848200023</v>
      </c>
      <c r="E254" s="22">
        <f>'[2]12.Прогнозный баланс'!$H$36/1000</f>
        <v>820.94</v>
      </c>
      <c r="F254" s="22">
        <f>'[1]12.Прогнозный баланс'!$O$34/1000</f>
        <v>707.6126119480906</v>
      </c>
      <c r="G254" s="22">
        <f>'[2]12.Прогнозный баланс'!$I$36/1000</f>
        <v>790.24118941092411</v>
      </c>
      <c r="H254" s="22">
        <f>'[2]12.Прогнозный баланс'!$P$36/1000</f>
        <v>860.82774124902653</v>
      </c>
      <c r="I254" s="70" t="s">
        <v>84</v>
      </c>
      <c r="J254" s="22">
        <f>'[2]12.Прогнозный баланс'!$Q$36/1000</f>
        <v>776.23141916002407</v>
      </c>
      <c r="K254" s="70" t="s">
        <v>84</v>
      </c>
      <c r="L254" s="22">
        <f>'[2]12.Прогнозный баланс'!$R$36/1000</f>
        <v>720.00820623802315</v>
      </c>
      <c r="M254" s="70" t="s">
        <v>84</v>
      </c>
      <c r="N254" s="22">
        <f>'[2]12.Прогнозный баланс'!$S$36/1000</f>
        <v>602.38627480735374</v>
      </c>
      <c r="O254" s="70" t="s">
        <v>84</v>
      </c>
      <c r="P254" s="22">
        <f>'[3]АО "Россети Янтарь"'!$AO$207/1000</f>
        <v>602.38627480735374</v>
      </c>
      <c r="Q254" s="70" t="s">
        <v>84</v>
      </c>
      <c r="R254" s="100">
        <f>P254</f>
        <v>602.38627480735374</v>
      </c>
      <c r="S254" s="81" t="s">
        <v>84</v>
      </c>
    </row>
    <row r="255" spans="1:25" s="79" customFormat="1" ht="31.5" customHeight="1" x14ac:dyDescent="0.25">
      <c r="A255" s="47" t="s">
        <v>241</v>
      </c>
      <c r="B255" s="1" t="s">
        <v>621</v>
      </c>
      <c r="C255" s="55" t="s">
        <v>321</v>
      </c>
      <c r="D255" s="21" t="s">
        <v>84</v>
      </c>
      <c r="E255" s="21" t="s">
        <v>84</v>
      </c>
      <c r="F255" s="21" t="s">
        <v>84</v>
      </c>
      <c r="G255" s="21" t="s">
        <v>84</v>
      </c>
      <c r="H255" s="21" t="s">
        <v>84</v>
      </c>
      <c r="I255" s="100" t="s">
        <v>84</v>
      </c>
      <c r="J255" s="21" t="s">
        <v>84</v>
      </c>
      <c r="K255" s="100" t="s">
        <v>84</v>
      </c>
      <c r="L255" s="21" t="s">
        <v>84</v>
      </c>
      <c r="M255" s="100" t="s">
        <v>84</v>
      </c>
      <c r="N255" s="21" t="s">
        <v>84</v>
      </c>
      <c r="O255" s="100" t="s">
        <v>84</v>
      </c>
      <c r="P255" s="21" t="s">
        <v>84</v>
      </c>
      <c r="Q255" s="100" t="s">
        <v>84</v>
      </c>
      <c r="R255" s="100" t="s">
        <v>84</v>
      </c>
      <c r="S255" s="81" t="s">
        <v>84</v>
      </c>
    </row>
    <row r="256" spans="1:25" s="79" customFormat="1" ht="3" hidden="1" customHeight="1" x14ac:dyDescent="0.25">
      <c r="A256" s="47" t="s">
        <v>242</v>
      </c>
      <c r="B256" s="6" t="s">
        <v>53</v>
      </c>
      <c r="C256" s="55" t="s">
        <v>321</v>
      </c>
      <c r="D256" s="21" t="s">
        <v>84</v>
      </c>
      <c r="E256" s="21" t="s">
        <v>84</v>
      </c>
      <c r="F256" s="21" t="s">
        <v>84</v>
      </c>
      <c r="G256" s="21" t="s">
        <v>84</v>
      </c>
      <c r="H256" s="21" t="s">
        <v>84</v>
      </c>
      <c r="I256" s="100" t="s">
        <v>84</v>
      </c>
      <c r="J256" s="21" t="s">
        <v>84</v>
      </c>
      <c r="K256" s="100" t="s">
        <v>84</v>
      </c>
      <c r="L256" s="21" t="s">
        <v>84</v>
      </c>
      <c r="M256" s="100" t="s">
        <v>84</v>
      </c>
      <c r="N256" s="21" t="s">
        <v>84</v>
      </c>
      <c r="O256" s="100" t="s">
        <v>84</v>
      </c>
      <c r="P256" s="21" t="s">
        <v>84</v>
      </c>
      <c r="Q256" s="100" t="s">
        <v>84</v>
      </c>
      <c r="R256" s="100" t="s">
        <v>84</v>
      </c>
      <c r="S256" s="81" t="s">
        <v>84</v>
      </c>
    </row>
    <row r="257" spans="1:19" s="79" customFormat="1" ht="31.5" x14ac:dyDescent="0.25">
      <c r="A257" s="47" t="s">
        <v>467</v>
      </c>
      <c r="B257" s="6" t="s">
        <v>478</v>
      </c>
      <c r="C257" s="55" t="s">
        <v>321</v>
      </c>
      <c r="D257" s="21" t="s">
        <v>84</v>
      </c>
      <c r="E257" s="21" t="s">
        <v>84</v>
      </c>
      <c r="F257" s="21" t="s">
        <v>84</v>
      </c>
      <c r="G257" s="21" t="s">
        <v>84</v>
      </c>
      <c r="H257" s="21" t="s">
        <v>84</v>
      </c>
      <c r="I257" s="100" t="s">
        <v>84</v>
      </c>
      <c r="J257" s="21" t="s">
        <v>84</v>
      </c>
      <c r="K257" s="100" t="s">
        <v>84</v>
      </c>
      <c r="L257" s="21" t="s">
        <v>84</v>
      </c>
      <c r="M257" s="100" t="s">
        <v>84</v>
      </c>
      <c r="N257" s="21" t="s">
        <v>84</v>
      </c>
      <c r="O257" s="100" t="s">
        <v>84</v>
      </c>
      <c r="P257" s="21" t="s">
        <v>84</v>
      </c>
      <c r="Q257" s="100" t="s">
        <v>84</v>
      </c>
      <c r="R257" s="100" t="s">
        <v>84</v>
      </c>
      <c r="S257" s="81" t="s">
        <v>84</v>
      </c>
    </row>
    <row r="258" spans="1:19" s="79" customFormat="1" ht="15.75" hidden="1" customHeight="1" x14ac:dyDescent="0.25">
      <c r="A258" s="47" t="s">
        <v>468</v>
      </c>
      <c r="B258" s="9" t="s">
        <v>53</v>
      </c>
      <c r="C258" s="55" t="s">
        <v>321</v>
      </c>
      <c r="D258" s="21" t="s">
        <v>84</v>
      </c>
      <c r="E258" s="21" t="s">
        <v>84</v>
      </c>
      <c r="F258" s="21" t="s">
        <v>84</v>
      </c>
      <c r="G258" s="21" t="s">
        <v>84</v>
      </c>
      <c r="H258" s="21" t="s">
        <v>84</v>
      </c>
      <c r="I258" s="100" t="s">
        <v>84</v>
      </c>
      <c r="J258" s="21" t="s">
        <v>84</v>
      </c>
      <c r="K258" s="100" t="s">
        <v>84</v>
      </c>
      <c r="L258" s="21" t="s">
        <v>84</v>
      </c>
      <c r="M258" s="100" t="s">
        <v>84</v>
      </c>
      <c r="N258" s="21" t="s">
        <v>84</v>
      </c>
      <c r="O258" s="100" t="s">
        <v>84</v>
      </c>
      <c r="P258" s="21" t="s">
        <v>84</v>
      </c>
      <c r="Q258" s="100" t="s">
        <v>84</v>
      </c>
      <c r="R258" s="100" t="s">
        <v>84</v>
      </c>
      <c r="S258" s="81" t="s">
        <v>84</v>
      </c>
    </row>
    <row r="259" spans="1:19" s="79" customFormat="1" ht="31.5" x14ac:dyDescent="0.25">
      <c r="A259" s="47" t="s">
        <v>469</v>
      </c>
      <c r="B259" s="6" t="s">
        <v>475</v>
      </c>
      <c r="C259" s="55" t="s">
        <v>321</v>
      </c>
      <c r="D259" s="21" t="s">
        <v>84</v>
      </c>
      <c r="E259" s="21" t="s">
        <v>84</v>
      </c>
      <c r="F259" s="21" t="s">
        <v>84</v>
      </c>
      <c r="G259" s="21" t="s">
        <v>84</v>
      </c>
      <c r="H259" s="21" t="s">
        <v>84</v>
      </c>
      <c r="I259" s="100" t="s">
        <v>84</v>
      </c>
      <c r="J259" s="21" t="s">
        <v>84</v>
      </c>
      <c r="K259" s="100" t="s">
        <v>84</v>
      </c>
      <c r="L259" s="21" t="s">
        <v>84</v>
      </c>
      <c r="M259" s="100" t="s">
        <v>84</v>
      </c>
      <c r="N259" s="21" t="s">
        <v>84</v>
      </c>
      <c r="O259" s="100" t="s">
        <v>84</v>
      </c>
      <c r="P259" s="21" t="s">
        <v>84</v>
      </c>
      <c r="Q259" s="100" t="s">
        <v>84</v>
      </c>
      <c r="R259" s="100" t="s">
        <v>84</v>
      </c>
      <c r="S259" s="81" t="s">
        <v>84</v>
      </c>
    </row>
    <row r="260" spans="1:19" s="79" customFormat="1" ht="15.75" hidden="1" customHeight="1" x14ac:dyDescent="0.25">
      <c r="A260" s="47" t="s">
        <v>470</v>
      </c>
      <c r="B260" s="9" t="s">
        <v>53</v>
      </c>
      <c r="C260" s="55" t="s">
        <v>321</v>
      </c>
      <c r="D260" s="21" t="s">
        <v>84</v>
      </c>
      <c r="E260" s="21" t="s">
        <v>84</v>
      </c>
      <c r="F260" s="21" t="s">
        <v>84</v>
      </c>
      <c r="G260" s="21" t="s">
        <v>84</v>
      </c>
      <c r="H260" s="21" t="s">
        <v>84</v>
      </c>
      <c r="I260" s="100" t="s">
        <v>84</v>
      </c>
      <c r="J260" s="21" t="s">
        <v>84</v>
      </c>
      <c r="K260" s="100" t="s">
        <v>84</v>
      </c>
      <c r="L260" s="21" t="s">
        <v>84</v>
      </c>
      <c r="M260" s="100" t="s">
        <v>84</v>
      </c>
      <c r="N260" s="21" t="s">
        <v>84</v>
      </c>
      <c r="O260" s="100" t="s">
        <v>84</v>
      </c>
      <c r="P260" s="21" t="s">
        <v>84</v>
      </c>
      <c r="Q260" s="100" t="s">
        <v>84</v>
      </c>
      <c r="R260" s="100" t="s">
        <v>84</v>
      </c>
      <c r="S260" s="81" t="s">
        <v>84</v>
      </c>
    </row>
    <row r="261" spans="1:19" s="79" customFormat="1" ht="31.5" x14ac:dyDescent="0.25">
      <c r="A261" s="47" t="s">
        <v>577</v>
      </c>
      <c r="B261" s="6" t="s">
        <v>460</v>
      </c>
      <c r="C261" s="55" t="s">
        <v>321</v>
      </c>
      <c r="D261" s="21" t="s">
        <v>84</v>
      </c>
      <c r="E261" s="21" t="s">
        <v>84</v>
      </c>
      <c r="F261" s="21" t="s">
        <v>84</v>
      </c>
      <c r="G261" s="21" t="s">
        <v>84</v>
      </c>
      <c r="H261" s="21" t="s">
        <v>84</v>
      </c>
      <c r="I261" s="100" t="s">
        <v>84</v>
      </c>
      <c r="J261" s="21" t="s">
        <v>84</v>
      </c>
      <c r="K261" s="100" t="s">
        <v>84</v>
      </c>
      <c r="L261" s="21" t="s">
        <v>84</v>
      </c>
      <c r="M261" s="100" t="s">
        <v>84</v>
      </c>
      <c r="N261" s="21" t="s">
        <v>84</v>
      </c>
      <c r="O261" s="100" t="s">
        <v>84</v>
      </c>
      <c r="P261" s="21" t="s">
        <v>84</v>
      </c>
      <c r="Q261" s="100" t="s">
        <v>84</v>
      </c>
      <c r="R261" s="100" t="s">
        <v>84</v>
      </c>
      <c r="S261" s="81" t="s">
        <v>84</v>
      </c>
    </row>
    <row r="262" spans="1:19" s="79" customFormat="1" ht="15.75" hidden="1" customHeight="1" x14ac:dyDescent="0.25">
      <c r="A262" s="47" t="s">
        <v>578</v>
      </c>
      <c r="B262" s="9" t="s">
        <v>53</v>
      </c>
      <c r="C262" s="55" t="s">
        <v>321</v>
      </c>
      <c r="D262" s="21" t="s">
        <v>84</v>
      </c>
      <c r="E262" s="21" t="s">
        <v>84</v>
      </c>
      <c r="F262" s="21" t="s">
        <v>84</v>
      </c>
      <c r="G262" s="21" t="s">
        <v>84</v>
      </c>
      <c r="H262" s="21" t="s">
        <v>84</v>
      </c>
      <c r="I262" s="100" t="s">
        <v>84</v>
      </c>
      <c r="J262" s="21" t="s">
        <v>84</v>
      </c>
      <c r="K262" s="100" t="s">
        <v>84</v>
      </c>
      <c r="L262" s="21" t="s">
        <v>84</v>
      </c>
      <c r="M262" s="100" t="s">
        <v>84</v>
      </c>
      <c r="N262" s="21" t="s">
        <v>84</v>
      </c>
      <c r="O262" s="100" t="s">
        <v>84</v>
      </c>
      <c r="P262" s="21" t="s">
        <v>84</v>
      </c>
      <c r="Q262" s="100" t="s">
        <v>84</v>
      </c>
      <c r="R262" s="100" t="s">
        <v>84</v>
      </c>
      <c r="S262" s="81" t="s">
        <v>84</v>
      </c>
    </row>
    <row r="263" spans="1:19" s="79" customFormat="1" x14ac:dyDescent="0.25">
      <c r="A263" s="47" t="s">
        <v>243</v>
      </c>
      <c r="B263" s="1" t="s">
        <v>646</v>
      </c>
      <c r="C263" s="55" t="s">
        <v>321</v>
      </c>
      <c r="D263" s="21" t="s">
        <v>84</v>
      </c>
      <c r="E263" s="21" t="s">
        <v>84</v>
      </c>
      <c r="F263" s="21" t="s">
        <v>84</v>
      </c>
      <c r="G263" s="21" t="s">
        <v>84</v>
      </c>
      <c r="H263" s="21" t="s">
        <v>84</v>
      </c>
      <c r="I263" s="100" t="s">
        <v>84</v>
      </c>
      <c r="J263" s="21" t="s">
        <v>84</v>
      </c>
      <c r="K263" s="100" t="s">
        <v>84</v>
      </c>
      <c r="L263" s="21" t="s">
        <v>84</v>
      </c>
      <c r="M263" s="100" t="s">
        <v>84</v>
      </c>
      <c r="N263" s="21" t="s">
        <v>84</v>
      </c>
      <c r="O263" s="100" t="s">
        <v>84</v>
      </c>
      <c r="P263" s="21" t="s">
        <v>84</v>
      </c>
      <c r="Q263" s="100" t="s">
        <v>84</v>
      </c>
      <c r="R263" s="100" t="s">
        <v>84</v>
      </c>
      <c r="S263" s="81" t="s">
        <v>84</v>
      </c>
    </row>
    <row r="264" spans="1:19" s="79" customFormat="1" ht="15.75" hidden="1" customHeight="1" x14ac:dyDescent="0.25">
      <c r="A264" s="47" t="s">
        <v>244</v>
      </c>
      <c r="B264" s="6" t="s">
        <v>53</v>
      </c>
      <c r="C264" s="55" t="s">
        <v>321</v>
      </c>
      <c r="D264" s="21" t="s">
        <v>84</v>
      </c>
      <c r="E264" s="21" t="s">
        <v>84</v>
      </c>
      <c r="F264" s="21" t="s">
        <v>84</v>
      </c>
      <c r="G264" s="21" t="s">
        <v>84</v>
      </c>
      <c r="H264" s="21" t="s">
        <v>84</v>
      </c>
      <c r="I264" s="100" t="s">
        <v>84</v>
      </c>
      <c r="J264" s="21" t="s">
        <v>84</v>
      </c>
      <c r="K264" s="100" t="s">
        <v>84</v>
      </c>
      <c r="L264" s="21" t="s">
        <v>84</v>
      </c>
      <c r="M264" s="100" t="s">
        <v>84</v>
      </c>
      <c r="N264" s="21" t="s">
        <v>84</v>
      </c>
      <c r="O264" s="100" t="s">
        <v>84</v>
      </c>
      <c r="P264" s="21"/>
      <c r="Q264" s="100" t="s">
        <v>84</v>
      </c>
      <c r="R264" s="100" t="e">
        <f>#REF!</f>
        <v>#REF!</v>
      </c>
      <c r="S264" s="81" t="s">
        <v>84</v>
      </c>
    </row>
    <row r="265" spans="1:19" s="79" customFormat="1" x14ac:dyDescent="0.25">
      <c r="A265" s="47" t="s">
        <v>350</v>
      </c>
      <c r="B265" s="4" t="s">
        <v>318</v>
      </c>
      <c r="C265" s="55" t="s">
        <v>321</v>
      </c>
      <c r="D265" s="22">
        <f>'[1]12.Прогнозный баланс'!$G$37/1000+'[1]12.Прогнозный баланс'!$G$55/1000</f>
        <v>150.48477944999999</v>
      </c>
      <c r="E265" s="22">
        <f>'[2]12.Прогнозный баланс'!$H$57/1000</f>
        <v>28.05857155</v>
      </c>
      <c r="F265" s="22">
        <f>'[1]12.Прогнозный баланс'!$O$37/1000+'[1]12.Прогнозный баланс'!$O$55/1000</f>
        <v>153.71000658521427</v>
      </c>
      <c r="G265" s="22">
        <f>'[2]12.Прогнозный баланс'!$I$57/1000</f>
        <v>33.401763893465514</v>
      </c>
      <c r="H265" s="22">
        <f>'[2]12.Прогнозный баланс'!$P$57/1000</f>
        <v>33.220356749463825</v>
      </c>
      <c r="I265" s="70" t="s">
        <v>84</v>
      </c>
      <c r="J265" s="22">
        <f>'[2]12.Прогнозный баланс'!$Q$57/1000</f>
        <v>33.22035674746148</v>
      </c>
      <c r="K265" s="70" t="s">
        <v>84</v>
      </c>
      <c r="L265" s="22">
        <f>'[2]12.Прогнозный баланс'!$R$57/1000</f>
        <v>28.065800905460492</v>
      </c>
      <c r="M265" s="70" t="s">
        <v>84</v>
      </c>
      <c r="N265" s="22">
        <f>'[2]12.Прогнозный баланс'!$S$57/1000</f>
        <v>28.065800901457667</v>
      </c>
      <c r="O265" s="70" t="s">
        <v>84</v>
      </c>
      <c r="P265" s="22">
        <f>'[3]АО "Россети Янтарь"'!$AO$209/1000</f>
        <v>28.065800901457667</v>
      </c>
      <c r="Q265" s="70" t="s">
        <v>84</v>
      </c>
      <c r="R265" s="100">
        <f>P265</f>
        <v>28.065800901457667</v>
      </c>
      <c r="S265" s="81" t="s">
        <v>84</v>
      </c>
    </row>
    <row r="266" spans="1:19" s="79" customFormat="1" ht="15.75" hidden="1" customHeight="1" x14ac:dyDescent="0.25">
      <c r="A266" s="47" t="s">
        <v>351</v>
      </c>
      <c r="B266" s="6" t="s">
        <v>53</v>
      </c>
      <c r="C266" s="55" t="s">
        <v>321</v>
      </c>
      <c r="D266" s="21" t="s">
        <v>84</v>
      </c>
      <c r="E266" s="21" t="s">
        <v>84</v>
      </c>
      <c r="F266" s="21" t="s">
        <v>84</v>
      </c>
      <c r="G266" s="21" t="s">
        <v>84</v>
      </c>
      <c r="H266" s="21" t="s">
        <v>84</v>
      </c>
      <c r="I266" s="100" t="s">
        <v>84</v>
      </c>
      <c r="J266" s="21" t="s">
        <v>84</v>
      </c>
      <c r="K266" s="100" t="s">
        <v>84</v>
      </c>
      <c r="L266" s="21" t="s">
        <v>84</v>
      </c>
      <c r="M266" s="100" t="s">
        <v>84</v>
      </c>
      <c r="N266" s="21" t="s">
        <v>84</v>
      </c>
      <c r="O266" s="100" t="s">
        <v>84</v>
      </c>
      <c r="P266" s="21"/>
      <c r="Q266" s="100" t="s">
        <v>84</v>
      </c>
      <c r="R266" s="100" t="e">
        <f>#REF!</f>
        <v>#REF!</v>
      </c>
      <c r="S266" s="81" t="s">
        <v>84</v>
      </c>
    </row>
    <row r="267" spans="1:19" s="79" customFormat="1" x14ac:dyDescent="0.25">
      <c r="A267" s="47" t="s">
        <v>352</v>
      </c>
      <c r="B267" s="4" t="s">
        <v>640</v>
      </c>
      <c r="C267" s="55" t="s">
        <v>321</v>
      </c>
      <c r="D267" s="21" t="s">
        <v>84</v>
      </c>
      <c r="E267" s="21" t="s">
        <v>84</v>
      </c>
      <c r="F267" s="21" t="s">
        <v>84</v>
      </c>
      <c r="G267" s="21" t="s">
        <v>84</v>
      </c>
      <c r="H267" s="21" t="s">
        <v>84</v>
      </c>
      <c r="I267" s="100" t="s">
        <v>84</v>
      </c>
      <c r="J267" s="21" t="s">
        <v>84</v>
      </c>
      <c r="K267" s="100" t="s">
        <v>84</v>
      </c>
      <c r="L267" s="21" t="s">
        <v>84</v>
      </c>
      <c r="M267" s="100" t="s">
        <v>84</v>
      </c>
      <c r="N267" s="21" t="s">
        <v>84</v>
      </c>
      <c r="O267" s="100" t="s">
        <v>84</v>
      </c>
      <c r="P267" s="21" t="s">
        <v>84</v>
      </c>
      <c r="Q267" s="100" t="s">
        <v>84</v>
      </c>
      <c r="R267" s="100" t="s">
        <v>84</v>
      </c>
      <c r="S267" s="81" t="s">
        <v>84</v>
      </c>
    </row>
    <row r="268" spans="1:19" s="79" customFormat="1" ht="15.75" hidden="1" customHeight="1" x14ac:dyDescent="0.25">
      <c r="A268" s="47" t="s">
        <v>353</v>
      </c>
      <c r="B268" s="6" t="s">
        <v>53</v>
      </c>
      <c r="C268" s="55" t="s">
        <v>321</v>
      </c>
      <c r="D268" s="21" t="s">
        <v>84</v>
      </c>
      <c r="E268" s="21" t="s">
        <v>84</v>
      </c>
      <c r="F268" s="21" t="s">
        <v>84</v>
      </c>
      <c r="G268" s="21" t="s">
        <v>84</v>
      </c>
      <c r="H268" s="21" t="s">
        <v>84</v>
      </c>
      <c r="I268" s="100" t="s">
        <v>84</v>
      </c>
      <c r="J268" s="21" t="s">
        <v>84</v>
      </c>
      <c r="K268" s="100" t="s">
        <v>84</v>
      </c>
      <c r="L268" s="21" t="s">
        <v>84</v>
      </c>
      <c r="M268" s="100" t="s">
        <v>84</v>
      </c>
      <c r="N268" s="21" t="s">
        <v>84</v>
      </c>
      <c r="O268" s="100" t="s">
        <v>84</v>
      </c>
      <c r="P268" s="21"/>
      <c r="Q268" s="100" t="s">
        <v>84</v>
      </c>
      <c r="R268" s="100" t="e">
        <f>#REF!</f>
        <v>#REF!</v>
      </c>
      <c r="S268" s="81" t="s">
        <v>84</v>
      </c>
    </row>
    <row r="269" spans="1:19" s="79" customFormat="1" x14ac:dyDescent="0.25">
      <c r="A269" s="47" t="s">
        <v>354</v>
      </c>
      <c r="B269" s="4" t="s">
        <v>319</v>
      </c>
      <c r="C269" s="55" t="s">
        <v>321</v>
      </c>
      <c r="D269" s="70">
        <f>'[1]12.Прогнозный баланс'!$G$40/1000+'[1]12.Прогнозный баланс'!$G$58/1000</f>
        <v>239.22610561999997</v>
      </c>
      <c r="E269" s="70">
        <f>'[2]12.Прогнозный баланс'!$H$42/1000+'[2]12.Прогнозный баланс'!$H$60/1000</f>
        <v>250.23727900000003</v>
      </c>
      <c r="F269" s="70">
        <f>'[1]12.Прогнозный баланс'!$O$40/1000+'[1]12.Прогнозный баланс'!$O$58/1000</f>
        <v>46.854900298000025</v>
      </c>
      <c r="G269" s="70">
        <f>'[2]12.Прогнозный баланс'!$I$42/1000+'[2]12.Прогнозный баланс'!$I$60/1000</f>
        <v>178.57185210199992</v>
      </c>
      <c r="H269" s="70">
        <f>'[2]12.Прогнозный баланс'!$P$42/1000+'[2]12.Прогнозный баланс'!$P$60/1000</f>
        <v>265.29103145410397</v>
      </c>
      <c r="I269" s="70" t="s">
        <v>84</v>
      </c>
      <c r="J269" s="70">
        <f>'[2]12.Прогнозный баланс'!$Q$42/1000+'[2]12.Прогнозный баланс'!$Q$60/1000</f>
        <v>391.79470936710385</v>
      </c>
      <c r="K269" s="70" t="s">
        <v>84</v>
      </c>
      <c r="L269" s="70">
        <f>'[2]12.Прогнозный баланс'!$R$42/1000+'[2]12.Прогнозный баланс'!$R$60/1000</f>
        <v>347.82570936710385</v>
      </c>
      <c r="M269" s="70" t="s">
        <v>84</v>
      </c>
      <c r="N269" s="70">
        <f>'[2]12.Прогнозный баланс'!$S$42/1000+'[2]12.Прогнозный баланс'!$S$60/1000</f>
        <v>238.87904270043737</v>
      </c>
      <c r="O269" s="70" t="s">
        <v>84</v>
      </c>
      <c r="P269" s="70">
        <f>N269</f>
        <v>238.87904270043737</v>
      </c>
      <c r="Q269" s="70" t="s">
        <v>84</v>
      </c>
      <c r="R269" s="100">
        <f>P269</f>
        <v>238.87904270043737</v>
      </c>
      <c r="S269" s="81" t="s">
        <v>84</v>
      </c>
    </row>
    <row r="270" spans="1:19" s="79" customFormat="1" hidden="1" x14ac:dyDescent="0.25">
      <c r="A270" s="47" t="s">
        <v>355</v>
      </c>
      <c r="B270" s="6" t="s">
        <v>53</v>
      </c>
      <c r="C270" s="55" t="s">
        <v>321</v>
      </c>
      <c r="D270" s="21" t="s">
        <v>84</v>
      </c>
      <c r="E270" s="21" t="s">
        <v>84</v>
      </c>
      <c r="F270" s="21" t="s">
        <v>84</v>
      </c>
      <c r="G270" s="21" t="s">
        <v>84</v>
      </c>
      <c r="H270" s="21" t="s">
        <v>84</v>
      </c>
      <c r="I270" s="100" t="s">
        <v>84</v>
      </c>
      <c r="J270" s="21" t="s">
        <v>84</v>
      </c>
      <c r="K270" s="100" t="s">
        <v>84</v>
      </c>
      <c r="L270" s="21" t="s">
        <v>84</v>
      </c>
      <c r="M270" s="100" t="s">
        <v>84</v>
      </c>
      <c r="N270" s="21" t="s">
        <v>84</v>
      </c>
      <c r="O270" s="100" t="s">
        <v>84</v>
      </c>
      <c r="P270" s="21"/>
      <c r="Q270" s="100" t="s">
        <v>84</v>
      </c>
      <c r="R270" s="100" t="e">
        <f>#REF!</f>
        <v>#REF!</v>
      </c>
      <c r="S270" s="81" t="s">
        <v>84</v>
      </c>
    </row>
    <row r="271" spans="1:19" s="79" customFormat="1" ht="15.75" customHeight="1" x14ac:dyDescent="0.25">
      <c r="A271" s="47" t="s">
        <v>471</v>
      </c>
      <c r="B271" s="4" t="s">
        <v>320</v>
      </c>
      <c r="C271" s="55" t="s">
        <v>321</v>
      </c>
      <c r="D271" s="21">
        <v>0</v>
      </c>
      <c r="E271" s="21">
        <v>0</v>
      </c>
      <c r="F271" s="21">
        <v>0</v>
      </c>
      <c r="G271" s="21">
        <v>0</v>
      </c>
      <c r="H271" s="21">
        <v>0</v>
      </c>
      <c r="I271" s="100" t="s">
        <v>84</v>
      </c>
      <c r="J271" s="21">
        <v>0</v>
      </c>
      <c r="K271" s="100" t="s">
        <v>84</v>
      </c>
      <c r="L271" s="21">
        <v>0</v>
      </c>
      <c r="M271" s="100" t="s">
        <v>84</v>
      </c>
      <c r="N271" s="21">
        <v>0</v>
      </c>
      <c r="O271" s="100" t="s">
        <v>84</v>
      </c>
      <c r="P271" s="21">
        <v>0</v>
      </c>
      <c r="Q271" s="100" t="s">
        <v>84</v>
      </c>
      <c r="R271" s="100">
        <f>P271</f>
        <v>0</v>
      </c>
      <c r="S271" s="81" t="s">
        <v>84</v>
      </c>
    </row>
    <row r="272" spans="1:19" s="79" customFormat="1" ht="15.75" hidden="1" customHeight="1" x14ac:dyDescent="0.25">
      <c r="A272" s="47" t="s">
        <v>356</v>
      </c>
      <c r="B272" s="6" t="s">
        <v>53</v>
      </c>
      <c r="C272" s="55" t="s">
        <v>321</v>
      </c>
      <c r="D272" s="21" t="s">
        <v>84</v>
      </c>
      <c r="E272" s="21" t="s">
        <v>84</v>
      </c>
      <c r="F272" s="21" t="s">
        <v>84</v>
      </c>
      <c r="G272" s="21" t="s">
        <v>84</v>
      </c>
      <c r="H272" s="21" t="s">
        <v>84</v>
      </c>
      <c r="I272" s="100" t="s">
        <v>84</v>
      </c>
      <c r="J272" s="21" t="s">
        <v>84</v>
      </c>
      <c r="K272" s="100" t="s">
        <v>84</v>
      </c>
      <c r="L272" s="21" t="s">
        <v>84</v>
      </c>
      <c r="M272" s="100" t="s">
        <v>84</v>
      </c>
      <c r="N272" s="21" t="s">
        <v>84</v>
      </c>
      <c r="O272" s="100" t="s">
        <v>84</v>
      </c>
      <c r="P272" s="21" t="s">
        <v>84</v>
      </c>
      <c r="Q272" s="100" t="s">
        <v>84</v>
      </c>
      <c r="R272" s="100" t="s">
        <v>84</v>
      </c>
      <c r="S272" s="81" t="s">
        <v>84</v>
      </c>
    </row>
    <row r="273" spans="1:19" s="79" customFormat="1" x14ac:dyDescent="0.25">
      <c r="A273" s="47" t="s">
        <v>471</v>
      </c>
      <c r="B273" s="4" t="s">
        <v>647</v>
      </c>
      <c r="C273" s="55" t="s">
        <v>321</v>
      </c>
      <c r="D273" s="21" t="s">
        <v>84</v>
      </c>
      <c r="E273" s="21" t="s">
        <v>84</v>
      </c>
      <c r="F273" s="21" t="s">
        <v>84</v>
      </c>
      <c r="G273" s="21" t="s">
        <v>84</v>
      </c>
      <c r="H273" s="21" t="s">
        <v>84</v>
      </c>
      <c r="I273" s="100" t="s">
        <v>84</v>
      </c>
      <c r="J273" s="21" t="s">
        <v>84</v>
      </c>
      <c r="K273" s="100" t="s">
        <v>84</v>
      </c>
      <c r="L273" s="21" t="s">
        <v>84</v>
      </c>
      <c r="M273" s="100" t="s">
        <v>84</v>
      </c>
      <c r="N273" s="21" t="s">
        <v>84</v>
      </c>
      <c r="O273" s="100" t="s">
        <v>84</v>
      </c>
      <c r="P273" s="21" t="s">
        <v>84</v>
      </c>
      <c r="Q273" s="100" t="s">
        <v>84</v>
      </c>
      <c r="R273" s="100" t="s">
        <v>84</v>
      </c>
      <c r="S273" s="81" t="s">
        <v>84</v>
      </c>
    </row>
    <row r="274" spans="1:19" s="79" customFormat="1" ht="15.75" hidden="1" customHeight="1" x14ac:dyDescent="0.25">
      <c r="A274" s="47" t="s">
        <v>357</v>
      </c>
      <c r="B274" s="6" t="s">
        <v>53</v>
      </c>
      <c r="C274" s="55" t="s">
        <v>321</v>
      </c>
      <c r="D274" s="21" t="s">
        <v>84</v>
      </c>
      <c r="E274" s="21" t="s">
        <v>84</v>
      </c>
      <c r="F274" s="21" t="s">
        <v>84</v>
      </c>
      <c r="G274" s="21" t="s">
        <v>84</v>
      </c>
      <c r="H274" s="21" t="s">
        <v>84</v>
      </c>
      <c r="I274" s="100" t="s">
        <v>84</v>
      </c>
      <c r="J274" s="21" t="s">
        <v>84</v>
      </c>
      <c r="K274" s="100" t="s">
        <v>84</v>
      </c>
      <c r="L274" s="21" t="s">
        <v>84</v>
      </c>
      <c r="M274" s="100" t="s">
        <v>84</v>
      </c>
      <c r="N274" s="21" t="s">
        <v>84</v>
      </c>
      <c r="O274" s="100" t="s">
        <v>84</v>
      </c>
      <c r="P274" s="21" t="s">
        <v>84</v>
      </c>
      <c r="Q274" s="100" t="s">
        <v>84</v>
      </c>
      <c r="R274" s="100" t="s">
        <v>84</v>
      </c>
      <c r="S274" s="81" t="s">
        <v>84</v>
      </c>
    </row>
    <row r="275" spans="1:19" s="79" customFormat="1" ht="31.5" x14ac:dyDescent="0.25">
      <c r="A275" s="47" t="s">
        <v>358</v>
      </c>
      <c r="B275" s="1" t="s">
        <v>622</v>
      </c>
      <c r="C275" s="55" t="s">
        <v>321</v>
      </c>
      <c r="D275" s="21" t="s">
        <v>84</v>
      </c>
      <c r="E275" s="21" t="s">
        <v>84</v>
      </c>
      <c r="F275" s="21" t="s">
        <v>84</v>
      </c>
      <c r="G275" s="21" t="s">
        <v>84</v>
      </c>
      <c r="H275" s="21" t="s">
        <v>84</v>
      </c>
      <c r="I275" s="100" t="s">
        <v>84</v>
      </c>
      <c r="J275" s="21" t="s">
        <v>84</v>
      </c>
      <c r="K275" s="100" t="s">
        <v>84</v>
      </c>
      <c r="L275" s="21" t="s">
        <v>84</v>
      </c>
      <c r="M275" s="100" t="s">
        <v>84</v>
      </c>
      <c r="N275" s="21" t="s">
        <v>84</v>
      </c>
      <c r="O275" s="100" t="s">
        <v>84</v>
      </c>
      <c r="P275" s="21" t="s">
        <v>84</v>
      </c>
      <c r="Q275" s="100" t="s">
        <v>84</v>
      </c>
      <c r="R275" s="100" t="s">
        <v>84</v>
      </c>
      <c r="S275" s="81" t="s">
        <v>84</v>
      </c>
    </row>
    <row r="276" spans="1:19" s="79" customFormat="1" ht="15.75" hidden="1" customHeight="1" x14ac:dyDescent="0.25">
      <c r="A276" s="47" t="s">
        <v>359</v>
      </c>
      <c r="B276" s="6" t="s">
        <v>53</v>
      </c>
      <c r="C276" s="55" t="s">
        <v>321</v>
      </c>
      <c r="D276" s="21" t="s">
        <v>84</v>
      </c>
      <c r="E276" s="21" t="s">
        <v>84</v>
      </c>
      <c r="F276" s="21" t="s">
        <v>84</v>
      </c>
      <c r="G276" s="21" t="s">
        <v>84</v>
      </c>
      <c r="H276" s="21" t="s">
        <v>84</v>
      </c>
      <c r="I276" s="100" t="s">
        <v>84</v>
      </c>
      <c r="J276" s="21" t="s">
        <v>84</v>
      </c>
      <c r="K276" s="100" t="s">
        <v>84</v>
      </c>
      <c r="L276" s="21" t="s">
        <v>84</v>
      </c>
      <c r="M276" s="100" t="s">
        <v>84</v>
      </c>
      <c r="N276" s="21" t="s">
        <v>84</v>
      </c>
      <c r="O276" s="100" t="s">
        <v>84</v>
      </c>
      <c r="P276" s="21" t="s">
        <v>84</v>
      </c>
      <c r="Q276" s="100" t="s">
        <v>84</v>
      </c>
      <c r="R276" s="100" t="s">
        <v>84</v>
      </c>
      <c r="S276" s="81" t="s">
        <v>84</v>
      </c>
    </row>
    <row r="277" spans="1:19" s="79" customFormat="1" x14ac:dyDescent="0.25">
      <c r="A277" s="47" t="s">
        <v>579</v>
      </c>
      <c r="B277" s="6" t="s">
        <v>215</v>
      </c>
      <c r="C277" s="55" t="s">
        <v>321</v>
      </c>
      <c r="D277" s="21" t="s">
        <v>84</v>
      </c>
      <c r="E277" s="21" t="s">
        <v>84</v>
      </c>
      <c r="F277" s="21" t="s">
        <v>84</v>
      </c>
      <c r="G277" s="21" t="s">
        <v>84</v>
      </c>
      <c r="H277" s="21" t="s">
        <v>84</v>
      </c>
      <c r="I277" s="100" t="s">
        <v>84</v>
      </c>
      <c r="J277" s="21" t="s">
        <v>84</v>
      </c>
      <c r="K277" s="100" t="s">
        <v>84</v>
      </c>
      <c r="L277" s="21" t="s">
        <v>84</v>
      </c>
      <c r="M277" s="100" t="s">
        <v>84</v>
      </c>
      <c r="N277" s="21" t="s">
        <v>84</v>
      </c>
      <c r="O277" s="100" t="s">
        <v>84</v>
      </c>
      <c r="P277" s="21" t="s">
        <v>84</v>
      </c>
      <c r="Q277" s="100" t="s">
        <v>84</v>
      </c>
      <c r="R277" s="100" t="s">
        <v>84</v>
      </c>
      <c r="S277" s="81" t="s">
        <v>84</v>
      </c>
    </row>
    <row r="278" spans="1:19" s="79" customFormat="1" ht="15.75" hidden="1" customHeight="1" x14ac:dyDescent="0.25">
      <c r="A278" s="47" t="s">
        <v>581</v>
      </c>
      <c r="B278" s="9" t="s">
        <v>53</v>
      </c>
      <c r="C278" s="55" t="s">
        <v>321</v>
      </c>
      <c r="D278" s="21" t="s">
        <v>84</v>
      </c>
      <c r="E278" s="21" t="s">
        <v>84</v>
      </c>
      <c r="F278" s="21" t="s">
        <v>84</v>
      </c>
      <c r="G278" s="21" t="s">
        <v>84</v>
      </c>
      <c r="H278" s="21" t="s">
        <v>84</v>
      </c>
      <c r="I278" s="100" t="s">
        <v>84</v>
      </c>
      <c r="J278" s="21" t="s">
        <v>84</v>
      </c>
      <c r="K278" s="100" t="s">
        <v>84</v>
      </c>
      <c r="L278" s="21" t="s">
        <v>84</v>
      </c>
      <c r="M278" s="100" t="s">
        <v>84</v>
      </c>
      <c r="N278" s="21" t="s">
        <v>84</v>
      </c>
      <c r="O278" s="100" t="s">
        <v>84</v>
      </c>
      <c r="P278" s="21" t="s">
        <v>84</v>
      </c>
      <c r="Q278" s="100" t="s">
        <v>84</v>
      </c>
      <c r="R278" s="100" t="s">
        <v>84</v>
      </c>
      <c r="S278" s="81" t="s">
        <v>84</v>
      </c>
    </row>
    <row r="279" spans="1:19" s="79" customFormat="1" x14ac:dyDescent="0.25">
      <c r="A279" s="47" t="s">
        <v>580</v>
      </c>
      <c r="B279" s="6" t="s">
        <v>203</v>
      </c>
      <c r="C279" s="55" t="s">
        <v>321</v>
      </c>
      <c r="D279" s="21" t="s">
        <v>84</v>
      </c>
      <c r="E279" s="21" t="s">
        <v>84</v>
      </c>
      <c r="F279" s="21" t="s">
        <v>84</v>
      </c>
      <c r="G279" s="21" t="s">
        <v>84</v>
      </c>
      <c r="H279" s="21" t="s">
        <v>84</v>
      </c>
      <c r="I279" s="100" t="s">
        <v>84</v>
      </c>
      <c r="J279" s="21" t="s">
        <v>84</v>
      </c>
      <c r="K279" s="100" t="s">
        <v>84</v>
      </c>
      <c r="L279" s="21" t="s">
        <v>84</v>
      </c>
      <c r="M279" s="100" t="s">
        <v>84</v>
      </c>
      <c r="N279" s="21" t="s">
        <v>84</v>
      </c>
      <c r="O279" s="100" t="s">
        <v>84</v>
      </c>
      <c r="P279" s="21" t="s">
        <v>84</v>
      </c>
      <c r="Q279" s="100" t="s">
        <v>84</v>
      </c>
      <c r="R279" s="100" t="s">
        <v>84</v>
      </c>
      <c r="S279" s="81" t="s">
        <v>84</v>
      </c>
    </row>
    <row r="280" spans="1:19" s="79" customFormat="1" ht="15.75" hidden="1" customHeight="1" x14ac:dyDescent="0.25">
      <c r="A280" s="47" t="s">
        <v>582</v>
      </c>
      <c r="B280" s="9" t="s">
        <v>53</v>
      </c>
      <c r="C280" s="55" t="s">
        <v>321</v>
      </c>
      <c r="D280" s="21" t="s">
        <v>84</v>
      </c>
      <c r="E280" s="21" t="s">
        <v>84</v>
      </c>
      <c r="F280" s="21" t="s">
        <v>84</v>
      </c>
      <c r="G280" s="21" t="s">
        <v>84</v>
      </c>
      <c r="H280" s="21" t="s">
        <v>84</v>
      </c>
      <c r="I280" s="100" t="s">
        <v>84</v>
      </c>
      <c r="J280" s="21" t="s">
        <v>84</v>
      </c>
      <c r="K280" s="100" t="s">
        <v>84</v>
      </c>
      <c r="L280" s="21" t="s">
        <v>84</v>
      </c>
      <c r="M280" s="100" t="s">
        <v>84</v>
      </c>
      <c r="N280" s="21" t="s">
        <v>84</v>
      </c>
      <c r="O280" s="100" t="s">
        <v>84</v>
      </c>
      <c r="P280" s="21" t="s">
        <v>84</v>
      </c>
      <c r="Q280" s="100" t="s">
        <v>84</v>
      </c>
      <c r="R280" s="100" t="e">
        <f>#REF!</f>
        <v>#REF!</v>
      </c>
      <c r="S280" s="81" t="s">
        <v>84</v>
      </c>
    </row>
    <row r="281" spans="1:19" s="79" customFormat="1" x14ac:dyDescent="0.25">
      <c r="A281" s="47" t="s">
        <v>360</v>
      </c>
      <c r="B281" s="1" t="s">
        <v>368</v>
      </c>
      <c r="C281" s="55" t="s">
        <v>321</v>
      </c>
      <c r="D281" s="70">
        <f t="shared" ref="D281" si="208">D254-D265-D269</f>
        <v>743.20029975000227</v>
      </c>
      <c r="E281" s="70">
        <f t="shared" ref="E281:G281" si="209">E254-E265-E269</f>
        <v>542.64414944999999</v>
      </c>
      <c r="F281" s="70">
        <f t="shared" ref="F281" si="210">F254-F265-F269</f>
        <v>507.04770506487631</v>
      </c>
      <c r="G281" s="70">
        <f t="shared" si="209"/>
        <v>578.26757341545863</v>
      </c>
      <c r="H281" s="70">
        <f t="shared" ref="H281" si="211">H254-H265-H269</f>
        <v>562.31635304545875</v>
      </c>
      <c r="I281" s="70" t="s">
        <v>84</v>
      </c>
      <c r="J281" s="70">
        <f t="shared" ref="J281" si="212">J254-J265-J269</f>
        <v>351.21635304545879</v>
      </c>
      <c r="K281" s="70" t="s">
        <v>84</v>
      </c>
      <c r="L281" s="70">
        <f t="shared" ref="L281" si="213">L254-L265-L269</f>
        <v>344.1166959654588</v>
      </c>
      <c r="M281" s="70" t="s">
        <v>84</v>
      </c>
      <c r="N281" s="70">
        <f t="shared" ref="N281:P281" si="214">N254-N265-N269</f>
        <v>335.44143120545868</v>
      </c>
      <c r="O281" s="70" t="s">
        <v>84</v>
      </c>
      <c r="P281" s="70">
        <f t="shared" si="214"/>
        <v>335.44143120545868</v>
      </c>
      <c r="Q281" s="70" t="s">
        <v>84</v>
      </c>
      <c r="R281" s="100">
        <f>P281</f>
        <v>335.44143120545868</v>
      </c>
      <c r="S281" s="81" t="s">
        <v>84</v>
      </c>
    </row>
    <row r="282" spans="1:19" s="79" customFormat="1" ht="15.75" customHeight="1" x14ac:dyDescent="0.25">
      <c r="A282" s="47" t="s">
        <v>361</v>
      </c>
      <c r="B282" s="6" t="s">
        <v>53</v>
      </c>
      <c r="C282" s="55" t="s">
        <v>321</v>
      </c>
      <c r="D282" s="21" t="s">
        <v>84</v>
      </c>
      <c r="E282" s="21" t="s">
        <v>84</v>
      </c>
      <c r="F282" s="21" t="s">
        <v>84</v>
      </c>
      <c r="G282" s="21" t="s">
        <v>84</v>
      </c>
      <c r="H282" s="21" t="s">
        <v>84</v>
      </c>
      <c r="I282" s="100" t="s">
        <v>84</v>
      </c>
      <c r="J282" s="21" t="s">
        <v>84</v>
      </c>
      <c r="K282" s="100" t="s">
        <v>84</v>
      </c>
      <c r="L282" s="21" t="s">
        <v>84</v>
      </c>
      <c r="M282" s="100" t="s">
        <v>84</v>
      </c>
      <c r="N282" s="21" t="s">
        <v>84</v>
      </c>
      <c r="O282" s="100" t="s">
        <v>84</v>
      </c>
      <c r="P282" s="21" t="s">
        <v>84</v>
      </c>
      <c r="Q282" s="100" t="s">
        <v>84</v>
      </c>
      <c r="R282" s="100" t="s">
        <v>84</v>
      </c>
      <c r="S282" s="81" t="s">
        <v>84</v>
      </c>
    </row>
    <row r="283" spans="1:19" s="79" customFormat="1" x14ac:dyDescent="0.25">
      <c r="A283" s="47" t="s">
        <v>143</v>
      </c>
      <c r="B283" s="5" t="s">
        <v>623</v>
      </c>
      <c r="C283" s="55" t="s">
        <v>321</v>
      </c>
      <c r="D283" s="22">
        <f>'[1]12.Прогнозный баланс'!$G$97/1000+'[1]12.Прогнозный баланс'!$G$117/1000</f>
        <v>3600.1919681499994</v>
      </c>
      <c r="E283" s="22">
        <f>'[2]12.Прогнозный баланс'!$H$99/1000+'[2]12.Прогнозный баланс'!$H$120/1000</f>
        <v>5153.7870000000003</v>
      </c>
      <c r="F283" s="22">
        <f>'[1]12.Прогнозный баланс'!$O$97/1000+'[1]12.Прогнозный баланс'!$O$117/1000</f>
        <v>1983.2145891628713</v>
      </c>
      <c r="G283" s="22">
        <f>'[2]12.Прогнозный баланс'!$I$99/1000+'[2]12.Прогнозный баланс'!$I$120/1000</f>
        <v>3992.3151050325441</v>
      </c>
      <c r="H283" s="22">
        <f>'[2]12.Прогнозный баланс'!$P$99/1000+'[2]12.Прогнозный баланс'!$P$120/1000</f>
        <v>3444.6337474740726</v>
      </c>
      <c r="I283" s="70" t="s">
        <v>84</v>
      </c>
      <c r="J283" s="22">
        <f>'[2]12.Прогнозный баланс'!$Q$99/1000+'[2]12.Прогнозный баланс'!$Q$120/1000</f>
        <v>3653.0461172552318</v>
      </c>
      <c r="K283" s="70" t="s">
        <v>84</v>
      </c>
      <c r="L283" s="22">
        <f>'[2]12.Прогнозный баланс'!$R$99/1000+'[2]12.Прогнозный баланс'!$R$120/1000</f>
        <v>3803.7642951152443</v>
      </c>
      <c r="M283" s="70" t="s">
        <v>84</v>
      </c>
      <c r="N283" s="22">
        <f>'[2]12.Прогнозный баланс'!$S$99/1000+'[2]12.Прогнозный баланс'!$S$120/1000</f>
        <v>3449.6583352048251</v>
      </c>
      <c r="O283" s="70" t="s">
        <v>84</v>
      </c>
      <c r="P283" s="22">
        <f>'[3]АО "Россети Янтарь"'!$AO$195/1000</f>
        <v>3449.6583352048251</v>
      </c>
      <c r="Q283" s="70" t="s">
        <v>84</v>
      </c>
      <c r="R283" s="100">
        <f>P283</f>
        <v>3449.6583352048251</v>
      </c>
      <c r="S283" s="81" t="s">
        <v>84</v>
      </c>
    </row>
    <row r="284" spans="1:19" s="79" customFormat="1" x14ac:dyDescent="0.25">
      <c r="A284" s="47" t="s">
        <v>245</v>
      </c>
      <c r="B284" s="1" t="s">
        <v>139</v>
      </c>
      <c r="C284" s="55" t="s">
        <v>321</v>
      </c>
      <c r="D284" s="21" t="s">
        <v>84</v>
      </c>
      <c r="E284" s="21" t="s">
        <v>84</v>
      </c>
      <c r="F284" s="21" t="s">
        <v>84</v>
      </c>
      <c r="G284" s="21" t="s">
        <v>84</v>
      </c>
      <c r="H284" s="21" t="s">
        <v>84</v>
      </c>
      <c r="I284" s="100" t="s">
        <v>84</v>
      </c>
      <c r="J284" s="21" t="s">
        <v>84</v>
      </c>
      <c r="K284" s="100" t="s">
        <v>84</v>
      </c>
      <c r="L284" s="21" t="s">
        <v>84</v>
      </c>
      <c r="M284" s="100" t="s">
        <v>84</v>
      </c>
      <c r="N284" s="21" t="s">
        <v>84</v>
      </c>
      <c r="O284" s="100" t="s">
        <v>84</v>
      </c>
      <c r="P284" s="21" t="s">
        <v>84</v>
      </c>
      <c r="Q284" s="100" t="s">
        <v>84</v>
      </c>
      <c r="R284" s="100" t="s">
        <v>84</v>
      </c>
      <c r="S284" s="81" t="s">
        <v>84</v>
      </c>
    </row>
    <row r="285" spans="1:19" s="79" customFormat="1" ht="15.75" hidden="1" customHeight="1" x14ac:dyDescent="0.25">
      <c r="A285" s="47" t="s">
        <v>246</v>
      </c>
      <c r="B285" s="6" t="s">
        <v>53</v>
      </c>
      <c r="C285" s="55" t="s">
        <v>321</v>
      </c>
      <c r="D285" s="21" t="s">
        <v>84</v>
      </c>
      <c r="E285" s="21" t="s">
        <v>84</v>
      </c>
      <c r="F285" s="21" t="s">
        <v>84</v>
      </c>
      <c r="G285" s="21" t="s">
        <v>84</v>
      </c>
      <c r="H285" s="21" t="s">
        <v>84</v>
      </c>
      <c r="I285" s="100" t="s">
        <v>84</v>
      </c>
      <c r="J285" s="21" t="s">
        <v>84</v>
      </c>
      <c r="K285" s="100" t="s">
        <v>84</v>
      </c>
      <c r="L285" s="21" t="s">
        <v>84</v>
      </c>
      <c r="M285" s="100" t="s">
        <v>84</v>
      </c>
      <c r="N285" s="21" t="s">
        <v>84</v>
      </c>
      <c r="O285" s="100" t="s">
        <v>84</v>
      </c>
      <c r="P285" s="21"/>
      <c r="Q285" s="100" t="s">
        <v>84</v>
      </c>
      <c r="R285" s="100" t="e">
        <f>#REF!</f>
        <v>#REF!</v>
      </c>
      <c r="S285" s="81" t="s">
        <v>84</v>
      </c>
    </row>
    <row r="286" spans="1:19" s="79" customFormat="1" x14ac:dyDescent="0.25">
      <c r="A286" s="47" t="s">
        <v>247</v>
      </c>
      <c r="B286" s="1" t="s">
        <v>624</v>
      </c>
      <c r="C286" s="55" t="s">
        <v>321</v>
      </c>
      <c r="D286" s="70">
        <f>'[1]12.Прогнозный баланс'!$G$121/1000</f>
        <v>0</v>
      </c>
      <c r="E286" s="70">
        <f>'[2]12.Прогнозный баланс'!$H$124/1000</f>
        <v>6.0206345700000004</v>
      </c>
      <c r="F286" s="70">
        <f>'[1]12.Прогнозный баланс'!$O$121/1000</f>
        <v>65.53398954399978</v>
      </c>
      <c r="G286" s="70">
        <f>'[2]12.Прогнозный баланс'!$I$124/1000</f>
        <v>5.4032636299998282</v>
      </c>
      <c r="H286" s="70">
        <f>'[2]12.Прогнозный баланс'!$P$124/1000</f>
        <v>6.1236939659994096</v>
      </c>
      <c r="I286" s="70" t="s">
        <v>84</v>
      </c>
      <c r="J286" s="70">
        <f>'[2]12.Прогнозный баланс'!$Q$124/1000</f>
        <v>5.1596740419995042</v>
      </c>
      <c r="K286" s="70" t="s">
        <v>84</v>
      </c>
      <c r="L286" s="70">
        <f>'[2]12.Прогнозный баланс'!$R$124/1000</f>
        <v>6.1272342899991177</v>
      </c>
      <c r="M286" s="70" t="s">
        <v>84</v>
      </c>
      <c r="N286" s="70">
        <f>'[2]12.Прогнозный баланс'!$S$124/1000</f>
        <v>6.4182041859989987</v>
      </c>
      <c r="O286" s="70" t="s">
        <v>84</v>
      </c>
      <c r="P286" s="70">
        <f>'[3]АО "Россети Янтарь"'!$AO$201/1000</f>
        <v>6.4182041859989987</v>
      </c>
      <c r="Q286" s="70" t="s">
        <v>84</v>
      </c>
      <c r="R286" s="100">
        <f>P286</f>
        <v>6.4182041859989987</v>
      </c>
      <c r="S286" s="81" t="s">
        <v>84</v>
      </c>
    </row>
    <row r="287" spans="1:19" s="79" customFormat="1" x14ac:dyDescent="0.25">
      <c r="A287" s="47" t="s">
        <v>249</v>
      </c>
      <c r="B287" s="6" t="s">
        <v>210</v>
      </c>
      <c r="C287" s="55" t="s">
        <v>321</v>
      </c>
      <c r="D287" s="21" t="s">
        <v>84</v>
      </c>
      <c r="E287" s="21" t="s">
        <v>84</v>
      </c>
      <c r="F287" s="21" t="s">
        <v>84</v>
      </c>
      <c r="G287" s="21" t="s">
        <v>84</v>
      </c>
      <c r="H287" s="21" t="s">
        <v>84</v>
      </c>
      <c r="I287" s="100" t="s">
        <v>84</v>
      </c>
      <c r="J287" s="21" t="s">
        <v>84</v>
      </c>
      <c r="K287" s="100" t="s">
        <v>84</v>
      </c>
      <c r="L287" s="21" t="s">
        <v>84</v>
      </c>
      <c r="M287" s="100" t="s">
        <v>84</v>
      </c>
      <c r="N287" s="21" t="s">
        <v>84</v>
      </c>
      <c r="O287" s="100" t="s">
        <v>84</v>
      </c>
      <c r="P287" s="21" t="s">
        <v>84</v>
      </c>
      <c r="Q287" s="100" t="s">
        <v>84</v>
      </c>
      <c r="R287" s="100" t="s">
        <v>84</v>
      </c>
      <c r="S287" s="81" t="s">
        <v>84</v>
      </c>
    </row>
    <row r="288" spans="1:19" s="79" customFormat="1" ht="15.75" hidden="1" customHeight="1" x14ac:dyDescent="0.25">
      <c r="A288" s="47" t="s">
        <v>250</v>
      </c>
      <c r="B288" s="9" t="s">
        <v>53</v>
      </c>
      <c r="C288" s="55" t="s">
        <v>321</v>
      </c>
      <c r="D288" s="21" t="s">
        <v>84</v>
      </c>
      <c r="E288" s="21" t="s">
        <v>84</v>
      </c>
      <c r="F288" s="21" t="s">
        <v>84</v>
      </c>
      <c r="G288" s="21" t="s">
        <v>84</v>
      </c>
      <c r="H288" s="21" t="s">
        <v>84</v>
      </c>
      <c r="I288" s="100" t="s">
        <v>84</v>
      </c>
      <c r="J288" s="21" t="s">
        <v>84</v>
      </c>
      <c r="K288" s="100" t="s">
        <v>84</v>
      </c>
      <c r="L288" s="21" t="s">
        <v>84</v>
      </c>
      <c r="M288" s="100" t="s">
        <v>84</v>
      </c>
      <c r="N288" s="21" t="s">
        <v>84</v>
      </c>
      <c r="O288" s="100" t="s">
        <v>84</v>
      </c>
      <c r="P288" s="21" t="s">
        <v>84</v>
      </c>
      <c r="Q288" s="100" t="s">
        <v>84</v>
      </c>
      <c r="R288" s="100" t="s">
        <v>84</v>
      </c>
      <c r="S288" s="81" t="s">
        <v>84</v>
      </c>
    </row>
    <row r="289" spans="1:19" s="79" customFormat="1" x14ac:dyDescent="0.25">
      <c r="A289" s="47" t="s">
        <v>251</v>
      </c>
      <c r="B289" s="6" t="s">
        <v>271</v>
      </c>
      <c r="C289" s="55" t="s">
        <v>321</v>
      </c>
      <c r="D289" s="21" t="s">
        <v>84</v>
      </c>
      <c r="E289" s="21" t="s">
        <v>84</v>
      </c>
      <c r="F289" s="21" t="s">
        <v>84</v>
      </c>
      <c r="G289" s="21" t="s">
        <v>84</v>
      </c>
      <c r="H289" s="21" t="s">
        <v>84</v>
      </c>
      <c r="I289" s="100" t="s">
        <v>84</v>
      </c>
      <c r="J289" s="21" t="s">
        <v>84</v>
      </c>
      <c r="K289" s="100" t="s">
        <v>84</v>
      </c>
      <c r="L289" s="21" t="s">
        <v>84</v>
      </c>
      <c r="M289" s="100" t="s">
        <v>84</v>
      </c>
      <c r="N289" s="21" t="s">
        <v>84</v>
      </c>
      <c r="O289" s="100" t="s">
        <v>84</v>
      </c>
      <c r="P289" s="21" t="s">
        <v>84</v>
      </c>
      <c r="Q289" s="100" t="s">
        <v>84</v>
      </c>
      <c r="R289" s="100" t="s">
        <v>84</v>
      </c>
      <c r="S289" s="81" t="s">
        <v>84</v>
      </c>
    </row>
    <row r="290" spans="1:19" s="79" customFormat="1" ht="15.75" hidden="1" customHeight="1" x14ac:dyDescent="0.25">
      <c r="A290" s="47" t="s">
        <v>252</v>
      </c>
      <c r="B290" s="9" t="s">
        <v>53</v>
      </c>
      <c r="C290" s="55" t="s">
        <v>321</v>
      </c>
      <c r="D290" s="21" t="s">
        <v>84</v>
      </c>
      <c r="E290" s="21" t="s">
        <v>84</v>
      </c>
      <c r="F290" s="21" t="s">
        <v>84</v>
      </c>
      <c r="G290" s="21" t="s">
        <v>84</v>
      </c>
      <c r="H290" s="21" t="s">
        <v>84</v>
      </c>
      <c r="I290" s="100" t="s">
        <v>84</v>
      </c>
      <c r="J290" s="21" t="s">
        <v>84</v>
      </c>
      <c r="K290" s="100" t="s">
        <v>84</v>
      </c>
      <c r="L290" s="21" t="s">
        <v>84</v>
      </c>
      <c r="M290" s="100" t="s">
        <v>84</v>
      </c>
      <c r="N290" s="21" t="s">
        <v>84</v>
      </c>
      <c r="O290" s="100" t="s">
        <v>84</v>
      </c>
      <c r="P290" s="21" t="s">
        <v>84</v>
      </c>
      <c r="Q290" s="100" t="s">
        <v>84</v>
      </c>
      <c r="R290" s="100" t="e">
        <f>#REF!</f>
        <v>#REF!</v>
      </c>
      <c r="S290" s="81" t="s">
        <v>84</v>
      </c>
    </row>
    <row r="291" spans="1:19" s="79" customFormat="1" ht="24.75" customHeight="1" x14ac:dyDescent="0.25">
      <c r="A291" s="47" t="s">
        <v>248</v>
      </c>
      <c r="B291" s="1" t="s">
        <v>480</v>
      </c>
      <c r="C291" s="55" t="s">
        <v>321</v>
      </c>
      <c r="D291" s="22">
        <v>0</v>
      </c>
      <c r="E291" s="22">
        <v>0</v>
      </c>
      <c r="F291" s="22">
        <v>0</v>
      </c>
      <c r="G291" s="22">
        <v>0</v>
      </c>
      <c r="H291" s="22">
        <v>0</v>
      </c>
      <c r="I291" s="70" t="s">
        <v>84</v>
      </c>
      <c r="J291" s="22">
        <v>0</v>
      </c>
      <c r="K291" s="70" t="s">
        <v>84</v>
      </c>
      <c r="L291" s="22">
        <v>0</v>
      </c>
      <c r="M291" s="70" t="s">
        <v>84</v>
      </c>
      <c r="N291" s="22">
        <v>0</v>
      </c>
      <c r="O291" s="70" t="s">
        <v>84</v>
      </c>
      <c r="P291" s="22">
        <v>0</v>
      </c>
      <c r="Q291" s="70" t="s">
        <v>84</v>
      </c>
      <c r="R291" s="100">
        <f t="shared" ref="R291:R303" si="215">P291</f>
        <v>0</v>
      </c>
      <c r="S291" s="81" t="s">
        <v>84</v>
      </c>
    </row>
    <row r="292" spans="1:19" s="79" customFormat="1" ht="15.75" hidden="1" customHeight="1" x14ac:dyDescent="0.25">
      <c r="A292" s="47" t="s">
        <v>253</v>
      </c>
      <c r="B292" s="6" t="s">
        <v>53</v>
      </c>
      <c r="C292" s="55" t="s">
        <v>321</v>
      </c>
      <c r="D292" s="21" t="s">
        <v>84</v>
      </c>
      <c r="E292" s="21" t="s">
        <v>84</v>
      </c>
      <c r="F292" s="21" t="s">
        <v>84</v>
      </c>
      <c r="G292" s="21" t="s">
        <v>84</v>
      </c>
      <c r="H292" s="21" t="s">
        <v>84</v>
      </c>
      <c r="I292" s="100" t="s">
        <v>84</v>
      </c>
      <c r="J292" s="21" t="s">
        <v>84</v>
      </c>
      <c r="K292" s="100" t="s">
        <v>84</v>
      </c>
      <c r="L292" s="21" t="s">
        <v>84</v>
      </c>
      <c r="M292" s="100" t="s">
        <v>84</v>
      </c>
      <c r="N292" s="21" t="s">
        <v>84</v>
      </c>
      <c r="O292" s="100" t="s">
        <v>84</v>
      </c>
      <c r="P292" s="21"/>
      <c r="Q292" s="100" t="s">
        <v>84</v>
      </c>
      <c r="R292" s="100">
        <f t="shared" si="215"/>
        <v>0</v>
      </c>
      <c r="S292" s="81" t="s">
        <v>84</v>
      </c>
    </row>
    <row r="293" spans="1:19" s="79" customFormat="1" x14ac:dyDescent="0.25">
      <c r="A293" s="47" t="s">
        <v>254</v>
      </c>
      <c r="B293" s="1" t="s">
        <v>272</v>
      </c>
      <c r="C293" s="55" t="s">
        <v>321</v>
      </c>
      <c r="D293" s="70">
        <f>'[1]12.Прогнозный баланс'!$G$125/1000</f>
        <v>56.012459719999995</v>
      </c>
      <c r="E293" s="70">
        <f>'[2]12.Прогнозный баланс'!$H$128/1000</f>
        <v>77.38326017</v>
      </c>
      <c r="F293" s="70">
        <f>'[1]12.Прогнозный баланс'!$O$125/1000</f>
        <v>55.080723421298664</v>
      </c>
      <c r="G293" s="70">
        <f>'[2]12.Прогнозный баланс'!$I$128/1000</f>
        <v>76.829639380240408</v>
      </c>
      <c r="H293" s="70">
        <f>'[2]12.Прогнозный баланс'!$P$128/1000</f>
        <v>76.829639380239882</v>
      </c>
      <c r="I293" s="70" t="s">
        <v>84</v>
      </c>
      <c r="J293" s="70">
        <f>'[2]12.Прогнозный баланс'!$Q$128/1000</f>
        <v>76.829639380239186</v>
      </c>
      <c r="K293" s="70" t="s">
        <v>84</v>
      </c>
      <c r="L293" s="70">
        <f>'[2]12.Прогнозный баланс'!$R$128/1000</f>
        <v>76.829639380238945</v>
      </c>
      <c r="M293" s="70" t="s">
        <v>84</v>
      </c>
      <c r="N293" s="70">
        <f>'[2]12.Прогнозный баланс'!$S$128/1000</f>
        <v>76.82963938023849</v>
      </c>
      <c r="O293" s="70" t="s">
        <v>84</v>
      </c>
      <c r="P293" s="70">
        <f>'[3]АО "Россети Янтарь"'!$AO$199/1000</f>
        <v>76.82963938023849</v>
      </c>
      <c r="Q293" s="70" t="s">
        <v>84</v>
      </c>
      <c r="R293" s="100">
        <f t="shared" si="215"/>
        <v>76.82963938023849</v>
      </c>
      <c r="S293" s="81" t="s">
        <v>84</v>
      </c>
    </row>
    <row r="294" spans="1:19" s="79" customFormat="1" ht="15.75" hidden="1" customHeight="1" x14ac:dyDescent="0.25">
      <c r="A294" s="47" t="s">
        <v>259</v>
      </c>
      <c r="B294" s="6" t="s">
        <v>53</v>
      </c>
      <c r="C294" s="55" t="s">
        <v>321</v>
      </c>
      <c r="D294" s="21" t="s">
        <v>84</v>
      </c>
      <c r="E294" s="21" t="s">
        <v>84</v>
      </c>
      <c r="F294" s="21" t="s">
        <v>84</v>
      </c>
      <c r="G294" s="21" t="s">
        <v>84</v>
      </c>
      <c r="H294" s="21" t="s">
        <v>84</v>
      </c>
      <c r="I294" s="100" t="s">
        <v>84</v>
      </c>
      <c r="J294" s="21" t="s">
        <v>84</v>
      </c>
      <c r="K294" s="100" t="s">
        <v>84</v>
      </c>
      <c r="L294" s="21" t="s">
        <v>84</v>
      </c>
      <c r="M294" s="100" t="s">
        <v>84</v>
      </c>
      <c r="N294" s="21" t="s">
        <v>84</v>
      </c>
      <c r="O294" s="100" t="s">
        <v>84</v>
      </c>
      <c r="P294" s="21"/>
      <c r="Q294" s="100" t="s">
        <v>84</v>
      </c>
      <c r="R294" s="100">
        <f t="shared" si="215"/>
        <v>0</v>
      </c>
      <c r="S294" s="81" t="s">
        <v>84</v>
      </c>
    </row>
    <row r="295" spans="1:19" s="79" customFormat="1" x14ac:dyDescent="0.25">
      <c r="A295" s="47" t="s">
        <v>255</v>
      </c>
      <c r="B295" s="1" t="s">
        <v>273</v>
      </c>
      <c r="C295" s="55" t="s">
        <v>321</v>
      </c>
      <c r="D295" s="22">
        <f>'[1]12.Прогнозный баланс'!$G$132/1000</f>
        <v>31.904</v>
      </c>
      <c r="E295" s="22">
        <f>'[2]12.Прогнозный баланс'!$H$135/1000</f>
        <v>34.700000000000003</v>
      </c>
      <c r="F295" s="22">
        <f>'[1]12.Прогнозный баланс'!$O$132/1000</f>
        <v>51.333748000000135</v>
      </c>
      <c r="G295" s="22">
        <f>'[2]12.Прогнозный баланс'!$I$135/1000</f>
        <v>27.921962539999978</v>
      </c>
      <c r="H295" s="22">
        <f>'[2]12.Прогнозный баланс'!$P$135/1000</f>
        <v>27.921962539999978</v>
      </c>
      <c r="I295" s="70" t="s">
        <v>84</v>
      </c>
      <c r="J295" s="22">
        <f>'[2]12.Прогнозный баланс'!$Q$135/1000</f>
        <v>27.921962539999978</v>
      </c>
      <c r="K295" s="70" t="s">
        <v>84</v>
      </c>
      <c r="L295" s="22">
        <f>'[2]12.Прогнозный баланс'!$R$135/1000</f>
        <v>27.921962539999978</v>
      </c>
      <c r="M295" s="70" t="s">
        <v>84</v>
      </c>
      <c r="N295" s="22">
        <f>'[2]12.Прогнозный баланс'!$S$135/1000</f>
        <v>27.921962539999978</v>
      </c>
      <c r="O295" s="70" t="s">
        <v>84</v>
      </c>
      <c r="P295" s="22">
        <f>N295</f>
        <v>27.921962539999978</v>
      </c>
      <c r="Q295" s="70" t="s">
        <v>84</v>
      </c>
      <c r="R295" s="100">
        <f t="shared" si="215"/>
        <v>27.921962539999978</v>
      </c>
      <c r="S295" s="81" t="s">
        <v>84</v>
      </c>
    </row>
    <row r="296" spans="1:19" s="79" customFormat="1" ht="15.75" hidden="1" customHeight="1" x14ac:dyDescent="0.25">
      <c r="A296" s="47" t="s">
        <v>260</v>
      </c>
      <c r="B296" s="6" t="s">
        <v>53</v>
      </c>
      <c r="C296" s="55" t="s">
        <v>321</v>
      </c>
      <c r="D296" s="21" t="s">
        <v>84</v>
      </c>
      <c r="E296" s="21" t="s">
        <v>84</v>
      </c>
      <c r="F296" s="21" t="s">
        <v>84</v>
      </c>
      <c r="G296" s="21" t="s">
        <v>84</v>
      </c>
      <c r="H296" s="21" t="s">
        <v>84</v>
      </c>
      <c r="I296" s="100" t="s">
        <v>84</v>
      </c>
      <c r="J296" s="21" t="s">
        <v>84</v>
      </c>
      <c r="K296" s="100" t="s">
        <v>84</v>
      </c>
      <c r="L296" s="21" t="s">
        <v>84</v>
      </c>
      <c r="M296" s="100" t="s">
        <v>84</v>
      </c>
      <c r="N296" s="21" t="s">
        <v>84</v>
      </c>
      <c r="O296" s="100" t="s">
        <v>84</v>
      </c>
      <c r="P296" s="21"/>
      <c r="Q296" s="100" t="s">
        <v>84</v>
      </c>
      <c r="R296" s="100">
        <f t="shared" si="215"/>
        <v>0</v>
      </c>
      <c r="S296" s="81" t="s">
        <v>84</v>
      </c>
    </row>
    <row r="297" spans="1:19" s="79" customFormat="1" x14ac:dyDescent="0.25">
      <c r="A297" s="47" t="s">
        <v>256</v>
      </c>
      <c r="B297" s="1" t="s">
        <v>274</v>
      </c>
      <c r="C297" s="55" t="s">
        <v>321</v>
      </c>
      <c r="D297" s="22">
        <f>'[1]12.Прогнозный баланс'!$G$133/1000</f>
        <v>28.678000000000001</v>
      </c>
      <c r="E297" s="22">
        <f>'[2]12.Прогнозный баланс'!$H$136/1000</f>
        <v>131.43600000000001</v>
      </c>
      <c r="F297" s="22">
        <f>'[1]12.Прогнозный баланс'!$O$133/1000</f>
        <v>25.429719910361769</v>
      </c>
      <c r="G297" s="22">
        <f>'[2]12.Прогнозный баланс'!$I$136/1000</f>
        <v>38.436074512000012</v>
      </c>
      <c r="H297" s="22">
        <f>'[2]12.Прогнозный баланс'!$P$136/1000</f>
        <v>38.436074512000026</v>
      </c>
      <c r="I297" s="70" t="s">
        <v>84</v>
      </c>
      <c r="J297" s="22">
        <f>'[2]12.Прогнозный баланс'!$Q$136/1000</f>
        <v>35.50404435013602</v>
      </c>
      <c r="K297" s="70" t="s">
        <v>84</v>
      </c>
      <c r="L297" s="22">
        <f>'[2]12.Прогнозный баланс'!$R$136/1000</f>
        <v>31.653596742135999</v>
      </c>
      <c r="M297" s="70" t="s">
        <v>84</v>
      </c>
      <c r="N297" s="22">
        <f>'[2]12.Прогнозный баланс'!$S$136/1000</f>
        <v>27.649125831135901</v>
      </c>
      <c r="O297" s="70" t="s">
        <v>84</v>
      </c>
      <c r="P297" s="22">
        <f>N297</f>
        <v>27.649125831135901</v>
      </c>
      <c r="Q297" s="70" t="s">
        <v>84</v>
      </c>
      <c r="R297" s="100">
        <f t="shared" si="215"/>
        <v>27.649125831135901</v>
      </c>
      <c r="S297" s="81" t="s">
        <v>84</v>
      </c>
    </row>
    <row r="298" spans="1:19" s="79" customFormat="1" ht="15.75" hidden="1" customHeight="1" x14ac:dyDescent="0.25">
      <c r="A298" s="47" t="s">
        <v>261</v>
      </c>
      <c r="B298" s="6" t="s">
        <v>53</v>
      </c>
      <c r="C298" s="55" t="s">
        <v>321</v>
      </c>
      <c r="D298" s="21" t="s">
        <v>84</v>
      </c>
      <c r="E298" s="21" t="s">
        <v>84</v>
      </c>
      <c r="F298" s="21" t="s">
        <v>84</v>
      </c>
      <c r="G298" s="21" t="s">
        <v>84</v>
      </c>
      <c r="H298" s="21" t="s">
        <v>84</v>
      </c>
      <c r="I298" s="100" t="s">
        <v>84</v>
      </c>
      <c r="J298" s="21" t="s">
        <v>84</v>
      </c>
      <c r="K298" s="100" t="s">
        <v>84</v>
      </c>
      <c r="L298" s="21" t="s">
        <v>84</v>
      </c>
      <c r="M298" s="100" t="s">
        <v>84</v>
      </c>
      <c r="N298" s="21" t="s">
        <v>84</v>
      </c>
      <c r="O298" s="100" t="s">
        <v>84</v>
      </c>
      <c r="P298" s="21"/>
      <c r="Q298" s="100" t="s">
        <v>84</v>
      </c>
      <c r="R298" s="100">
        <f t="shared" si="215"/>
        <v>0</v>
      </c>
      <c r="S298" s="81" t="s">
        <v>84</v>
      </c>
    </row>
    <row r="299" spans="1:19" s="79" customFormat="1" x14ac:dyDescent="0.25">
      <c r="A299" s="47" t="s">
        <v>257</v>
      </c>
      <c r="B299" s="1" t="s">
        <v>275</v>
      </c>
      <c r="C299" s="55" t="s">
        <v>321</v>
      </c>
      <c r="D299" s="22">
        <f>'[1]12.Прогнозный баланс'!$G$109/1000+'[1]12.Прогнозный баланс'!$G$129/1000</f>
        <v>603.21320059000004</v>
      </c>
      <c r="E299" s="22">
        <f>'[2]12.Прогнозный баланс'!$H$111/1000+'[2]12.Прогнозный баланс'!$H$132/1000</f>
        <v>934.89208997000003</v>
      </c>
      <c r="F299" s="22">
        <f>'[1]12.Прогнозный баланс'!$O$109/1000+'[1]12.Прогнозный баланс'!$O$129/1000</f>
        <v>300</v>
      </c>
      <c r="G299" s="22">
        <f>'[2]12.Прогнозный баланс'!$I$111/1000+'[2]12.Прогнозный баланс'!$I$132/1000</f>
        <v>887.13100000000009</v>
      </c>
      <c r="H299" s="22">
        <f>'[2]12.Прогнозный баланс'!$P$111/1000+'[2]12.Прогнозный баланс'!$P$132/1000</f>
        <v>920.32100000000003</v>
      </c>
      <c r="I299" s="70" t="s">
        <v>84</v>
      </c>
      <c r="J299" s="22">
        <f>'[2]12.Прогнозный баланс'!$Q$111/1000+'[2]12.Прогнозный баланс'!$Q$132/1000</f>
        <v>1024.6010000000001</v>
      </c>
      <c r="K299" s="70" t="s">
        <v>84</v>
      </c>
      <c r="L299" s="22">
        <f>'[2]12.Прогнозный баланс'!$R$111/1000+'[2]12.Прогнозный баланс'!$R$132/1000</f>
        <v>1030</v>
      </c>
      <c r="M299" s="70" t="s">
        <v>84</v>
      </c>
      <c r="N299" s="22">
        <f>'[2]12.Прогнозный баланс'!$S$111/1000+'[2]12.Прогнозный баланс'!$S$132/1000</f>
        <v>927.67700000000002</v>
      </c>
      <c r="O299" s="70" t="s">
        <v>84</v>
      </c>
      <c r="P299" s="22">
        <f>N299</f>
        <v>927.67700000000002</v>
      </c>
      <c r="Q299" s="70" t="s">
        <v>84</v>
      </c>
      <c r="R299" s="100">
        <f t="shared" si="215"/>
        <v>927.67700000000002</v>
      </c>
      <c r="S299" s="81" t="s">
        <v>84</v>
      </c>
    </row>
    <row r="300" spans="1:19" s="79" customFormat="1" ht="15.75" hidden="1" customHeight="1" x14ac:dyDescent="0.25">
      <c r="A300" s="47" t="s">
        <v>262</v>
      </c>
      <c r="B300" s="6" t="s">
        <v>53</v>
      </c>
      <c r="C300" s="55" t="s">
        <v>321</v>
      </c>
      <c r="D300" s="21" t="s">
        <v>84</v>
      </c>
      <c r="E300" s="21" t="s">
        <v>84</v>
      </c>
      <c r="F300" s="21" t="s">
        <v>84</v>
      </c>
      <c r="G300" s="21" t="s">
        <v>84</v>
      </c>
      <c r="H300" s="21" t="s">
        <v>84</v>
      </c>
      <c r="I300" s="100" t="s">
        <v>84</v>
      </c>
      <c r="J300" s="21" t="s">
        <v>84</v>
      </c>
      <c r="K300" s="100" t="s">
        <v>84</v>
      </c>
      <c r="L300" s="21" t="s">
        <v>84</v>
      </c>
      <c r="M300" s="100" t="s">
        <v>84</v>
      </c>
      <c r="N300" s="21" t="s">
        <v>84</v>
      </c>
      <c r="O300" s="100" t="s">
        <v>84</v>
      </c>
      <c r="P300" s="21"/>
      <c r="Q300" s="100" t="s">
        <v>84</v>
      </c>
      <c r="R300" s="100">
        <f t="shared" si="215"/>
        <v>0</v>
      </c>
      <c r="S300" s="81" t="s">
        <v>84</v>
      </c>
    </row>
    <row r="301" spans="1:19" s="79" customFormat="1" ht="31.5" x14ac:dyDescent="0.25">
      <c r="A301" s="47" t="s">
        <v>258</v>
      </c>
      <c r="B301" s="1" t="s">
        <v>306</v>
      </c>
      <c r="C301" s="55" t="s">
        <v>321</v>
      </c>
      <c r="D301" s="22">
        <f>'[1]12.Прогнозный баланс'!$G$124/1000</f>
        <v>858.53692155780971</v>
      </c>
      <c r="E301" s="22">
        <f>'[2]12.Прогнозный баланс'!$H$127/1000</f>
        <v>511.17538337999304</v>
      </c>
      <c r="F301" s="22">
        <f>'[1]12.Прогнозный баланс'!$O$124/1000</f>
        <v>298.64443478780902</v>
      </c>
      <c r="G301" s="22">
        <f>'[2]12.Прогнозный баланс'!$I$127/1000</f>
        <v>408.99263463980964</v>
      </c>
      <c r="H301" s="22">
        <f>'[2]12.Прогнозный баланс'!$P$127/1000</f>
        <v>352.77971460580943</v>
      </c>
      <c r="I301" s="70" t="s">
        <v>84</v>
      </c>
      <c r="J301" s="22">
        <f>'[2]12.Прогнозный баланс'!$Q$127/1000</f>
        <v>370.64294000295502</v>
      </c>
      <c r="K301" s="70" t="s">
        <v>84</v>
      </c>
      <c r="L301" s="22">
        <f>'[2]12.Прогнозный баланс'!$R$127/1000</f>
        <v>472.46511265294629</v>
      </c>
      <c r="M301" s="70" t="s">
        <v>84</v>
      </c>
      <c r="N301" s="22">
        <f>'[2]12.Прогнозный баланс'!$S$127/1000</f>
        <v>195.82357744494615</v>
      </c>
      <c r="O301" s="70" t="s">
        <v>84</v>
      </c>
      <c r="P301" s="22">
        <f>N301</f>
        <v>195.82357744494615</v>
      </c>
      <c r="Q301" s="70" t="s">
        <v>84</v>
      </c>
      <c r="R301" s="100">
        <f t="shared" si="215"/>
        <v>195.82357744494615</v>
      </c>
      <c r="S301" s="81" t="s">
        <v>84</v>
      </c>
    </row>
    <row r="302" spans="1:19" s="79" customFormat="1" ht="15.75" hidden="1" customHeight="1" x14ac:dyDescent="0.25">
      <c r="A302" s="47" t="s">
        <v>263</v>
      </c>
      <c r="B302" s="6" t="s">
        <v>53</v>
      </c>
      <c r="C302" s="55" t="s">
        <v>321</v>
      </c>
      <c r="D302" s="21" t="s">
        <v>84</v>
      </c>
      <c r="E302" s="21" t="s">
        <v>84</v>
      </c>
      <c r="F302" s="21" t="s">
        <v>84</v>
      </c>
      <c r="G302" s="21" t="s">
        <v>84</v>
      </c>
      <c r="H302" s="21" t="s">
        <v>84</v>
      </c>
      <c r="I302" s="100" t="s">
        <v>84</v>
      </c>
      <c r="J302" s="21" t="s">
        <v>84</v>
      </c>
      <c r="K302" s="100" t="s">
        <v>84</v>
      </c>
      <c r="L302" s="21" t="s">
        <v>84</v>
      </c>
      <c r="M302" s="100" t="s">
        <v>84</v>
      </c>
      <c r="N302" s="21" t="s">
        <v>84</v>
      </c>
      <c r="O302" s="100" t="s">
        <v>84</v>
      </c>
      <c r="P302" s="21"/>
      <c r="Q302" s="100" t="s">
        <v>84</v>
      </c>
      <c r="R302" s="100">
        <f t="shared" si="215"/>
        <v>0</v>
      </c>
      <c r="S302" s="81" t="s">
        <v>84</v>
      </c>
    </row>
    <row r="303" spans="1:19" s="79" customFormat="1" x14ac:dyDescent="0.25">
      <c r="A303" s="47" t="s">
        <v>490</v>
      </c>
      <c r="B303" s="1" t="s">
        <v>491</v>
      </c>
      <c r="C303" s="55" t="s">
        <v>321</v>
      </c>
      <c r="D303" s="70">
        <f t="shared" ref="D303:E303" si="216">D283-SUM(D284:D301)</f>
        <v>2021.8473862821897</v>
      </c>
      <c r="E303" s="70">
        <f t="shared" si="216"/>
        <v>3458.1796319100072</v>
      </c>
      <c r="F303" s="70">
        <f t="shared" ref="F303" si="217">F283-SUM(F284:F301)</f>
        <v>1187.1919734994019</v>
      </c>
      <c r="G303" s="70">
        <f t="shared" ref="G303:H303" si="218">G283-SUM(G284:G301)</f>
        <v>2547.6005303304942</v>
      </c>
      <c r="H303" s="70">
        <f t="shared" si="218"/>
        <v>2022.2216624700238</v>
      </c>
      <c r="I303" s="70" t="s">
        <v>84</v>
      </c>
      <c r="J303" s="70">
        <f t="shared" ref="J303" si="219">J283-SUM(J284:J301)</f>
        <v>2112.3868569399019</v>
      </c>
      <c r="K303" s="70" t="s">
        <v>84</v>
      </c>
      <c r="L303" s="70">
        <f t="shared" ref="L303" si="220">L283-SUM(L284:L301)</f>
        <v>2158.766749509924</v>
      </c>
      <c r="M303" s="70" t="s">
        <v>84</v>
      </c>
      <c r="N303" s="70">
        <f t="shared" ref="N303:P303" si="221">N283-SUM(N284:N301)</f>
        <v>2187.3388258225059</v>
      </c>
      <c r="O303" s="70" t="s">
        <v>84</v>
      </c>
      <c r="P303" s="70">
        <f t="shared" si="221"/>
        <v>2187.3388258225059</v>
      </c>
      <c r="Q303" s="70" t="s">
        <v>84</v>
      </c>
      <c r="R303" s="100">
        <f t="shared" si="215"/>
        <v>2187.3388258225059</v>
      </c>
      <c r="S303" s="81" t="s">
        <v>84</v>
      </c>
    </row>
    <row r="304" spans="1:19" s="79" customFormat="1" ht="15.75" hidden="1" customHeight="1" x14ac:dyDescent="0.25">
      <c r="A304" s="47" t="s">
        <v>492</v>
      </c>
      <c r="B304" s="6" t="s">
        <v>53</v>
      </c>
      <c r="C304" s="55" t="s">
        <v>321</v>
      </c>
      <c r="D304" s="21" t="s">
        <v>84</v>
      </c>
      <c r="E304" s="21" t="s">
        <v>84</v>
      </c>
      <c r="F304" s="100" t="s">
        <v>84</v>
      </c>
      <c r="G304" s="21" t="s">
        <v>84</v>
      </c>
      <c r="H304" s="21" t="s">
        <v>84</v>
      </c>
      <c r="I304" s="100" t="s">
        <v>84</v>
      </c>
      <c r="J304" s="21" t="s">
        <v>84</v>
      </c>
      <c r="K304" s="100" t="s">
        <v>84</v>
      </c>
      <c r="L304" s="21" t="s">
        <v>84</v>
      </c>
      <c r="M304" s="100" t="s">
        <v>84</v>
      </c>
      <c r="N304" s="21" t="s">
        <v>84</v>
      </c>
      <c r="O304" s="100" t="s">
        <v>84</v>
      </c>
      <c r="P304" s="21"/>
      <c r="Q304" s="100" t="s">
        <v>84</v>
      </c>
      <c r="R304" s="100" t="e">
        <f>#REF!</f>
        <v>#REF!</v>
      </c>
      <c r="S304" s="81" t="s">
        <v>84</v>
      </c>
    </row>
    <row r="305" spans="1:19" s="79" customFormat="1" ht="31.5" x14ac:dyDescent="0.25">
      <c r="A305" s="47" t="s">
        <v>144</v>
      </c>
      <c r="B305" s="5" t="s">
        <v>625</v>
      </c>
      <c r="C305" s="55" t="s">
        <v>23</v>
      </c>
      <c r="D305" s="71">
        <f t="shared" ref="D305:E305" si="222">D167/(D23*1.2)</f>
        <v>0.96559528228566882</v>
      </c>
      <c r="E305" s="71">
        <f t="shared" si="222"/>
        <v>1.0714014590671119</v>
      </c>
      <c r="F305" s="71">
        <f t="shared" ref="F305:H305" si="223">F167/(F23*1.2)</f>
        <v>1.005139757706877</v>
      </c>
      <c r="G305" s="71">
        <f t="shared" si="223"/>
        <v>1.0067026726809325</v>
      </c>
      <c r="H305" s="71">
        <f t="shared" si="223"/>
        <v>0.99974330938641975</v>
      </c>
      <c r="I305" s="115" t="s">
        <v>84</v>
      </c>
      <c r="J305" s="71">
        <f t="shared" ref="J305" si="224">J167/(J23*1.2)</f>
        <v>1.0074116878700463</v>
      </c>
      <c r="K305" s="115" t="s">
        <v>84</v>
      </c>
      <c r="L305" s="71">
        <f t="shared" ref="L305" si="225">L167/(L23*1.2)</f>
        <v>1.0056175287138076</v>
      </c>
      <c r="M305" s="115" t="s">
        <v>84</v>
      </c>
      <c r="N305" s="71">
        <f t="shared" ref="N305:P305" si="226">N167/(N23*1.2)</f>
        <v>1.001865840856609</v>
      </c>
      <c r="O305" s="115" t="s">
        <v>84</v>
      </c>
      <c r="P305" s="71">
        <f t="shared" si="226"/>
        <v>1.0018486183914985</v>
      </c>
      <c r="Q305" s="115" t="s">
        <v>84</v>
      </c>
      <c r="R305" s="115">
        <f>R167/(R23*1.2)</f>
        <v>1.0032915515596144</v>
      </c>
      <c r="S305" s="128" t="s">
        <v>84</v>
      </c>
    </row>
    <row r="306" spans="1:19" s="79" customFormat="1" x14ac:dyDescent="0.25">
      <c r="A306" s="47" t="s">
        <v>264</v>
      </c>
      <c r="B306" s="1" t="s">
        <v>530</v>
      </c>
      <c r="C306" s="55" t="s">
        <v>23</v>
      </c>
      <c r="D306" s="21" t="s">
        <v>84</v>
      </c>
      <c r="E306" s="21" t="s">
        <v>84</v>
      </c>
      <c r="F306" s="100" t="s">
        <v>84</v>
      </c>
      <c r="G306" s="21" t="s">
        <v>84</v>
      </c>
      <c r="H306" s="21" t="s">
        <v>84</v>
      </c>
      <c r="I306" s="100" t="s">
        <v>84</v>
      </c>
      <c r="J306" s="21" t="s">
        <v>84</v>
      </c>
      <c r="K306" s="100" t="s">
        <v>84</v>
      </c>
      <c r="L306" s="21" t="s">
        <v>84</v>
      </c>
      <c r="M306" s="100" t="s">
        <v>84</v>
      </c>
      <c r="N306" s="21" t="s">
        <v>84</v>
      </c>
      <c r="O306" s="100" t="s">
        <v>84</v>
      </c>
      <c r="P306" s="21" t="s">
        <v>84</v>
      </c>
      <c r="Q306" s="100" t="s">
        <v>84</v>
      </c>
      <c r="R306" s="100" t="s">
        <v>84</v>
      </c>
      <c r="S306" s="81" t="s">
        <v>84</v>
      </c>
    </row>
    <row r="307" spans="1:19" s="79" customFormat="1" ht="31.5" x14ac:dyDescent="0.25">
      <c r="A307" s="47" t="s">
        <v>495</v>
      </c>
      <c r="B307" s="1" t="s">
        <v>531</v>
      </c>
      <c r="C307" s="55" t="s">
        <v>23</v>
      </c>
      <c r="D307" s="21" t="s">
        <v>84</v>
      </c>
      <c r="E307" s="21" t="s">
        <v>84</v>
      </c>
      <c r="F307" s="100" t="s">
        <v>84</v>
      </c>
      <c r="G307" s="21" t="s">
        <v>84</v>
      </c>
      <c r="H307" s="21" t="s">
        <v>84</v>
      </c>
      <c r="I307" s="100" t="s">
        <v>84</v>
      </c>
      <c r="J307" s="21" t="s">
        <v>84</v>
      </c>
      <c r="K307" s="100" t="s">
        <v>84</v>
      </c>
      <c r="L307" s="21" t="s">
        <v>84</v>
      </c>
      <c r="M307" s="100" t="s">
        <v>84</v>
      </c>
      <c r="N307" s="21" t="s">
        <v>84</v>
      </c>
      <c r="O307" s="100" t="s">
        <v>84</v>
      </c>
      <c r="P307" s="21" t="s">
        <v>84</v>
      </c>
      <c r="Q307" s="100" t="s">
        <v>84</v>
      </c>
      <c r="R307" s="100" t="s">
        <v>84</v>
      </c>
      <c r="S307" s="81" t="s">
        <v>84</v>
      </c>
    </row>
    <row r="308" spans="1:19" s="79" customFormat="1" ht="31.5" x14ac:dyDescent="0.25">
      <c r="A308" s="47" t="s">
        <v>496</v>
      </c>
      <c r="B308" s="1" t="s">
        <v>532</v>
      </c>
      <c r="C308" s="55" t="s">
        <v>23</v>
      </c>
      <c r="D308" s="21" t="s">
        <v>84</v>
      </c>
      <c r="E308" s="21" t="s">
        <v>84</v>
      </c>
      <c r="F308" s="100" t="s">
        <v>84</v>
      </c>
      <c r="G308" s="21" t="s">
        <v>84</v>
      </c>
      <c r="H308" s="21" t="s">
        <v>84</v>
      </c>
      <c r="I308" s="100" t="s">
        <v>84</v>
      </c>
      <c r="J308" s="21" t="s">
        <v>84</v>
      </c>
      <c r="K308" s="100" t="s">
        <v>84</v>
      </c>
      <c r="L308" s="21" t="s">
        <v>84</v>
      </c>
      <c r="M308" s="100" t="s">
        <v>84</v>
      </c>
      <c r="N308" s="21" t="s">
        <v>84</v>
      </c>
      <c r="O308" s="100" t="s">
        <v>84</v>
      </c>
      <c r="P308" s="21" t="s">
        <v>84</v>
      </c>
      <c r="Q308" s="100" t="s">
        <v>84</v>
      </c>
      <c r="R308" s="100" t="s">
        <v>84</v>
      </c>
      <c r="S308" s="81" t="s">
        <v>84</v>
      </c>
    </row>
    <row r="309" spans="1:19" s="79" customFormat="1" ht="31.5" x14ac:dyDescent="0.25">
      <c r="A309" s="47" t="s">
        <v>583</v>
      </c>
      <c r="B309" s="1" t="s">
        <v>533</v>
      </c>
      <c r="C309" s="55" t="s">
        <v>23</v>
      </c>
      <c r="D309" s="21" t="s">
        <v>84</v>
      </c>
      <c r="E309" s="21" t="s">
        <v>84</v>
      </c>
      <c r="F309" s="100" t="s">
        <v>84</v>
      </c>
      <c r="G309" s="21" t="s">
        <v>84</v>
      </c>
      <c r="H309" s="21" t="s">
        <v>84</v>
      </c>
      <c r="I309" s="100" t="s">
        <v>84</v>
      </c>
      <c r="J309" s="21" t="s">
        <v>84</v>
      </c>
      <c r="K309" s="100" t="s">
        <v>84</v>
      </c>
      <c r="L309" s="21" t="s">
        <v>84</v>
      </c>
      <c r="M309" s="100" t="s">
        <v>84</v>
      </c>
      <c r="N309" s="21" t="s">
        <v>84</v>
      </c>
      <c r="O309" s="100" t="s">
        <v>84</v>
      </c>
      <c r="P309" s="21" t="s">
        <v>84</v>
      </c>
      <c r="Q309" s="100" t="s">
        <v>84</v>
      </c>
      <c r="R309" s="100" t="s">
        <v>84</v>
      </c>
      <c r="S309" s="81" t="s">
        <v>84</v>
      </c>
    </row>
    <row r="310" spans="1:19" s="79" customFormat="1" x14ac:dyDescent="0.25">
      <c r="A310" s="47" t="s">
        <v>265</v>
      </c>
      <c r="B310" s="4" t="s">
        <v>648</v>
      </c>
      <c r="C310" s="55" t="s">
        <v>23</v>
      </c>
      <c r="D310" s="21" t="s">
        <v>84</v>
      </c>
      <c r="E310" s="21" t="s">
        <v>84</v>
      </c>
      <c r="F310" s="21" t="s">
        <v>84</v>
      </c>
      <c r="G310" s="21" t="s">
        <v>84</v>
      </c>
      <c r="H310" s="21" t="s">
        <v>84</v>
      </c>
      <c r="I310" s="100" t="s">
        <v>84</v>
      </c>
      <c r="J310" s="21" t="s">
        <v>84</v>
      </c>
      <c r="K310" s="100" t="s">
        <v>84</v>
      </c>
      <c r="L310" s="21" t="s">
        <v>84</v>
      </c>
      <c r="M310" s="100" t="s">
        <v>84</v>
      </c>
      <c r="N310" s="21" t="s">
        <v>84</v>
      </c>
      <c r="O310" s="100" t="s">
        <v>84</v>
      </c>
      <c r="P310" s="21" t="s">
        <v>84</v>
      </c>
      <c r="Q310" s="100" t="s">
        <v>84</v>
      </c>
      <c r="R310" s="100" t="s">
        <v>84</v>
      </c>
      <c r="S310" s="81" t="s">
        <v>84</v>
      </c>
    </row>
    <row r="311" spans="1:19" s="79" customFormat="1" x14ac:dyDescent="0.25">
      <c r="A311" s="47" t="s">
        <v>266</v>
      </c>
      <c r="B311" s="4" t="s">
        <v>534</v>
      </c>
      <c r="C311" s="55" t="s">
        <v>23</v>
      </c>
      <c r="D311" s="75">
        <f>D173/(D29*1.2)</f>
        <v>1.0006725606824853</v>
      </c>
      <c r="E311" s="75">
        <f t="shared" ref="E311:R311" si="227">E173/(E29*1.2)</f>
        <v>1.0171511137060369</v>
      </c>
      <c r="F311" s="75">
        <f t="shared" ref="F311:H311" si="228">F173/(F29*1.2)</f>
        <v>0.99999999995275246</v>
      </c>
      <c r="G311" s="75">
        <f t="shared" si="228"/>
        <v>0.9995147860647432</v>
      </c>
      <c r="H311" s="75">
        <f t="shared" si="228"/>
        <v>1.0000156515054783</v>
      </c>
      <c r="I311" s="106" t="s">
        <v>84</v>
      </c>
      <c r="J311" s="75">
        <f t="shared" ref="J311" si="229">J173/(J29*1.2)</f>
        <v>1.0000000000001636</v>
      </c>
      <c r="K311" s="106" t="s">
        <v>84</v>
      </c>
      <c r="L311" s="75">
        <f t="shared" ref="L311" si="230">L173/(L29*1.2)</f>
        <v>1.0003988686497749</v>
      </c>
      <c r="M311" s="106" t="s">
        <v>84</v>
      </c>
      <c r="N311" s="75">
        <f t="shared" ref="N311:P311" si="231">N173/(N29*1.2)</f>
        <v>1.0000000000003009</v>
      </c>
      <c r="O311" s="106" t="s">
        <v>84</v>
      </c>
      <c r="P311" s="75">
        <f t="shared" si="231"/>
        <v>1.0000000000003009</v>
      </c>
      <c r="Q311" s="106" t="s">
        <v>84</v>
      </c>
      <c r="R311" s="106">
        <f t="shared" si="227"/>
        <v>1.0000835107743067</v>
      </c>
      <c r="S311" s="129" t="s">
        <v>84</v>
      </c>
    </row>
    <row r="312" spans="1:19" s="79" customFormat="1" x14ac:dyDescent="0.25">
      <c r="A312" s="47" t="s">
        <v>267</v>
      </c>
      <c r="B312" s="4" t="s">
        <v>641</v>
      </c>
      <c r="C312" s="55" t="s">
        <v>23</v>
      </c>
      <c r="D312" s="21" t="s">
        <v>84</v>
      </c>
      <c r="E312" s="21" t="s">
        <v>84</v>
      </c>
      <c r="F312" s="100" t="s">
        <v>84</v>
      </c>
      <c r="G312" s="21" t="s">
        <v>84</v>
      </c>
      <c r="H312" s="21" t="s">
        <v>84</v>
      </c>
      <c r="I312" s="100" t="s">
        <v>84</v>
      </c>
      <c r="J312" s="21" t="s">
        <v>84</v>
      </c>
      <c r="K312" s="100" t="s">
        <v>84</v>
      </c>
      <c r="L312" s="21" t="s">
        <v>84</v>
      </c>
      <c r="M312" s="100" t="s">
        <v>84</v>
      </c>
      <c r="N312" s="21" t="s">
        <v>84</v>
      </c>
      <c r="O312" s="100" t="s">
        <v>84</v>
      </c>
      <c r="P312" s="21" t="s">
        <v>84</v>
      </c>
      <c r="Q312" s="100" t="s">
        <v>84</v>
      </c>
      <c r="R312" s="100" t="s">
        <v>84</v>
      </c>
      <c r="S312" s="81" t="s">
        <v>84</v>
      </c>
    </row>
    <row r="313" spans="1:19" s="79" customFormat="1" ht="19.5" customHeight="1" x14ac:dyDescent="0.25">
      <c r="A313" s="47" t="s">
        <v>268</v>
      </c>
      <c r="B313" s="4" t="s">
        <v>535</v>
      </c>
      <c r="C313" s="55" t="s">
        <v>23</v>
      </c>
      <c r="D313" s="75">
        <v>0</v>
      </c>
      <c r="E313" s="75">
        <v>0</v>
      </c>
      <c r="F313" s="75">
        <v>0</v>
      </c>
      <c r="G313" s="75">
        <v>0</v>
      </c>
      <c r="H313" s="75">
        <v>0</v>
      </c>
      <c r="I313" s="106" t="s">
        <v>84</v>
      </c>
      <c r="J313" s="75">
        <v>0</v>
      </c>
      <c r="K313" s="106" t="s">
        <v>84</v>
      </c>
      <c r="L313" s="75">
        <v>0</v>
      </c>
      <c r="M313" s="106" t="s">
        <v>84</v>
      </c>
      <c r="N313" s="75">
        <v>0</v>
      </c>
      <c r="O313" s="106" t="s">
        <v>84</v>
      </c>
      <c r="P313" s="75">
        <v>0</v>
      </c>
      <c r="Q313" s="106" t="s">
        <v>84</v>
      </c>
      <c r="R313" s="106">
        <v>0</v>
      </c>
      <c r="S313" s="129" t="s">
        <v>84</v>
      </c>
    </row>
    <row r="314" spans="1:19" s="79" customFormat="1" ht="19.5" hidden="1" customHeight="1" x14ac:dyDescent="0.25">
      <c r="A314" s="47" t="s">
        <v>269</v>
      </c>
      <c r="B314" s="4" t="s">
        <v>649</v>
      </c>
      <c r="C314" s="55" t="s">
        <v>23</v>
      </c>
      <c r="D314" s="21" t="s">
        <v>84</v>
      </c>
      <c r="E314" s="21" t="s">
        <v>84</v>
      </c>
      <c r="F314" s="100" t="s">
        <v>84</v>
      </c>
      <c r="G314" s="21" t="s">
        <v>84</v>
      </c>
      <c r="H314" s="21" t="s">
        <v>84</v>
      </c>
      <c r="I314" s="100" t="s">
        <v>84</v>
      </c>
      <c r="J314" s="21" t="s">
        <v>84</v>
      </c>
      <c r="K314" s="100" t="s">
        <v>84</v>
      </c>
      <c r="L314" s="21" t="s">
        <v>84</v>
      </c>
      <c r="M314" s="100" t="s">
        <v>84</v>
      </c>
      <c r="N314" s="21" t="s">
        <v>84</v>
      </c>
      <c r="O314" s="100" t="s">
        <v>84</v>
      </c>
      <c r="P314" s="21" t="s">
        <v>84</v>
      </c>
      <c r="Q314" s="100" t="s">
        <v>84</v>
      </c>
      <c r="R314" s="100" t="s">
        <v>84</v>
      </c>
      <c r="S314" s="81" t="s">
        <v>84</v>
      </c>
    </row>
    <row r="315" spans="1:19" s="79" customFormat="1" ht="36.75" hidden="1" customHeight="1" x14ac:dyDescent="0.25">
      <c r="A315" s="47" t="s">
        <v>270</v>
      </c>
      <c r="B315" s="1" t="s">
        <v>626</v>
      </c>
      <c r="C315" s="55" t="s">
        <v>23</v>
      </c>
      <c r="D315" s="21" t="s">
        <v>84</v>
      </c>
      <c r="E315" s="21" t="s">
        <v>84</v>
      </c>
      <c r="F315" s="100" t="s">
        <v>84</v>
      </c>
      <c r="G315" s="21" t="s">
        <v>84</v>
      </c>
      <c r="H315" s="21" t="s">
        <v>84</v>
      </c>
      <c r="I315" s="100" t="s">
        <v>84</v>
      </c>
      <c r="J315" s="21" t="s">
        <v>84</v>
      </c>
      <c r="K315" s="100" t="s">
        <v>84</v>
      </c>
      <c r="L315" s="21" t="s">
        <v>84</v>
      </c>
      <c r="M315" s="100" t="s">
        <v>84</v>
      </c>
      <c r="N315" s="21" t="s">
        <v>84</v>
      </c>
      <c r="O315" s="100" t="s">
        <v>84</v>
      </c>
      <c r="P315" s="21" t="s">
        <v>84</v>
      </c>
      <c r="Q315" s="100" t="s">
        <v>84</v>
      </c>
      <c r="R315" s="100" t="s">
        <v>84</v>
      </c>
      <c r="S315" s="81" t="s">
        <v>84</v>
      </c>
    </row>
    <row r="316" spans="1:19" s="79" customFormat="1" ht="19.5" customHeight="1" x14ac:dyDescent="0.25">
      <c r="A316" s="47" t="s">
        <v>680</v>
      </c>
      <c r="B316" s="14" t="s">
        <v>215</v>
      </c>
      <c r="C316" s="55" t="s">
        <v>23</v>
      </c>
      <c r="D316" s="21" t="s">
        <v>84</v>
      </c>
      <c r="E316" s="21" t="s">
        <v>84</v>
      </c>
      <c r="F316" s="100" t="s">
        <v>84</v>
      </c>
      <c r="G316" s="21" t="s">
        <v>84</v>
      </c>
      <c r="H316" s="21" t="s">
        <v>84</v>
      </c>
      <c r="I316" s="100" t="s">
        <v>84</v>
      </c>
      <c r="J316" s="21" t="s">
        <v>84</v>
      </c>
      <c r="K316" s="100" t="s">
        <v>84</v>
      </c>
      <c r="L316" s="21" t="s">
        <v>84</v>
      </c>
      <c r="M316" s="100" t="s">
        <v>84</v>
      </c>
      <c r="N316" s="21" t="s">
        <v>84</v>
      </c>
      <c r="O316" s="100" t="s">
        <v>84</v>
      </c>
      <c r="P316" s="21" t="s">
        <v>84</v>
      </c>
      <c r="Q316" s="100" t="s">
        <v>84</v>
      </c>
      <c r="R316" s="100" t="s">
        <v>84</v>
      </c>
      <c r="S316" s="81" t="s">
        <v>84</v>
      </c>
    </row>
    <row r="317" spans="1:19" s="79" customFormat="1" ht="19.5" customHeight="1" thickBot="1" x14ac:dyDescent="0.3">
      <c r="A317" s="49" t="s">
        <v>681</v>
      </c>
      <c r="B317" s="8" t="s">
        <v>203</v>
      </c>
      <c r="C317" s="74" t="s">
        <v>23</v>
      </c>
      <c r="D317" s="64" t="s">
        <v>84</v>
      </c>
      <c r="E317" s="64" t="s">
        <v>84</v>
      </c>
      <c r="F317" s="102" t="s">
        <v>84</v>
      </c>
      <c r="G317" s="64" t="s">
        <v>84</v>
      </c>
      <c r="H317" s="64" t="s">
        <v>84</v>
      </c>
      <c r="I317" s="102" t="s">
        <v>84</v>
      </c>
      <c r="J317" s="64" t="s">
        <v>84</v>
      </c>
      <c r="K317" s="102" t="s">
        <v>84</v>
      </c>
      <c r="L317" s="64" t="s">
        <v>84</v>
      </c>
      <c r="M317" s="102" t="s">
        <v>84</v>
      </c>
      <c r="N317" s="64" t="s">
        <v>84</v>
      </c>
      <c r="O317" s="102" t="s">
        <v>84</v>
      </c>
      <c r="P317" s="64" t="s">
        <v>84</v>
      </c>
      <c r="Q317" s="102" t="s">
        <v>84</v>
      </c>
      <c r="R317" s="102" t="s">
        <v>84</v>
      </c>
      <c r="S317" s="82" t="s">
        <v>84</v>
      </c>
    </row>
    <row r="318" spans="1:19" s="79" customFormat="1" ht="15.6" customHeight="1" thickBot="1" x14ac:dyDescent="0.3">
      <c r="A318" s="141" t="s">
        <v>140</v>
      </c>
      <c r="B318" s="142"/>
      <c r="C318" s="142"/>
      <c r="D318" s="142"/>
      <c r="E318" s="142"/>
      <c r="F318" s="142"/>
      <c r="G318" s="142"/>
      <c r="H318" s="142"/>
      <c r="I318" s="142"/>
      <c r="J318" s="142"/>
      <c r="K318" s="142"/>
      <c r="L318" s="142"/>
      <c r="M318" s="142"/>
      <c r="N318" s="142"/>
      <c r="O318" s="142"/>
      <c r="P318" s="142"/>
      <c r="Q318" s="142"/>
      <c r="R318" s="142"/>
      <c r="S318" s="143"/>
    </row>
    <row r="319" spans="1:19" ht="31.5" x14ac:dyDescent="0.25">
      <c r="A319" s="46" t="s">
        <v>145</v>
      </c>
      <c r="B319" s="15" t="s">
        <v>180</v>
      </c>
      <c r="C319" s="53" t="s">
        <v>84</v>
      </c>
      <c r="D319" s="21" t="s">
        <v>163</v>
      </c>
      <c r="E319" s="21" t="s">
        <v>163</v>
      </c>
      <c r="F319" s="100" t="s">
        <v>163</v>
      </c>
      <c r="G319" s="100" t="s">
        <v>163</v>
      </c>
      <c r="H319" s="100" t="s">
        <v>163</v>
      </c>
      <c r="I319" s="100" t="s">
        <v>163</v>
      </c>
      <c r="J319" s="100" t="s">
        <v>163</v>
      </c>
      <c r="K319" s="100" t="s">
        <v>163</v>
      </c>
      <c r="L319" s="100" t="s">
        <v>163</v>
      </c>
      <c r="M319" s="100" t="s">
        <v>163</v>
      </c>
      <c r="N319" s="100" t="s">
        <v>163</v>
      </c>
      <c r="O319" s="100" t="s">
        <v>163</v>
      </c>
      <c r="P319" s="100" t="s">
        <v>163</v>
      </c>
      <c r="Q319" s="100" t="s">
        <v>163</v>
      </c>
      <c r="R319" s="100" t="s">
        <v>163</v>
      </c>
      <c r="S319" s="81" t="s">
        <v>163</v>
      </c>
    </row>
    <row r="320" spans="1:19" x14ac:dyDescent="0.25">
      <c r="A320" s="47" t="s">
        <v>146</v>
      </c>
      <c r="B320" s="5" t="s">
        <v>181</v>
      </c>
      <c r="C320" s="54" t="s">
        <v>26</v>
      </c>
      <c r="D320" s="21" t="s">
        <v>84</v>
      </c>
      <c r="E320" s="21" t="s">
        <v>84</v>
      </c>
      <c r="F320" s="100" t="s">
        <v>84</v>
      </c>
      <c r="G320" s="100" t="s">
        <v>84</v>
      </c>
      <c r="H320" s="100" t="s">
        <v>84</v>
      </c>
      <c r="I320" s="100" t="s">
        <v>84</v>
      </c>
      <c r="J320" s="100" t="s">
        <v>84</v>
      </c>
      <c r="K320" s="100" t="s">
        <v>84</v>
      </c>
      <c r="L320" s="100" t="s">
        <v>84</v>
      </c>
      <c r="M320" s="100" t="s">
        <v>84</v>
      </c>
      <c r="N320" s="100" t="s">
        <v>84</v>
      </c>
      <c r="O320" s="100" t="s">
        <v>84</v>
      </c>
      <c r="P320" s="100" t="s">
        <v>84</v>
      </c>
      <c r="Q320" s="100" t="s">
        <v>84</v>
      </c>
      <c r="R320" s="100" t="str">
        <f>F320</f>
        <v>-</v>
      </c>
      <c r="S320" s="81" t="s">
        <v>84</v>
      </c>
    </row>
    <row r="321" spans="1:19" x14ac:dyDescent="0.25">
      <c r="A321" s="47" t="s">
        <v>147</v>
      </c>
      <c r="B321" s="5" t="s">
        <v>182</v>
      </c>
      <c r="C321" s="54" t="s">
        <v>183</v>
      </c>
      <c r="D321" s="21" t="s">
        <v>84</v>
      </c>
      <c r="E321" s="21" t="s">
        <v>84</v>
      </c>
      <c r="F321" s="100" t="s">
        <v>84</v>
      </c>
      <c r="G321" s="100" t="s">
        <v>84</v>
      </c>
      <c r="H321" s="100" t="s">
        <v>84</v>
      </c>
      <c r="I321" s="100" t="s">
        <v>84</v>
      </c>
      <c r="J321" s="100" t="s">
        <v>84</v>
      </c>
      <c r="K321" s="100" t="s">
        <v>84</v>
      </c>
      <c r="L321" s="100" t="s">
        <v>84</v>
      </c>
      <c r="M321" s="100" t="s">
        <v>84</v>
      </c>
      <c r="N321" s="100" t="s">
        <v>84</v>
      </c>
      <c r="O321" s="100" t="s">
        <v>84</v>
      </c>
      <c r="P321" s="100" t="s">
        <v>84</v>
      </c>
      <c r="Q321" s="100" t="s">
        <v>84</v>
      </c>
      <c r="R321" s="100" t="s">
        <v>84</v>
      </c>
      <c r="S321" s="81" t="s">
        <v>84</v>
      </c>
    </row>
    <row r="322" spans="1:19" x14ac:dyDescent="0.25">
      <c r="A322" s="47" t="s">
        <v>148</v>
      </c>
      <c r="B322" s="5" t="s">
        <v>184</v>
      </c>
      <c r="C322" s="54" t="s">
        <v>26</v>
      </c>
      <c r="D322" s="21" t="s">
        <v>84</v>
      </c>
      <c r="E322" s="21" t="s">
        <v>84</v>
      </c>
      <c r="F322" s="100" t="s">
        <v>84</v>
      </c>
      <c r="G322" s="100" t="s">
        <v>84</v>
      </c>
      <c r="H322" s="100" t="s">
        <v>84</v>
      </c>
      <c r="I322" s="100" t="s">
        <v>84</v>
      </c>
      <c r="J322" s="100" t="s">
        <v>84</v>
      </c>
      <c r="K322" s="100" t="s">
        <v>84</v>
      </c>
      <c r="L322" s="100" t="s">
        <v>84</v>
      </c>
      <c r="M322" s="100" t="s">
        <v>84</v>
      </c>
      <c r="N322" s="100" t="s">
        <v>84</v>
      </c>
      <c r="O322" s="100" t="s">
        <v>84</v>
      </c>
      <c r="P322" s="100" t="s">
        <v>84</v>
      </c>
      <c r="Q322" s="100" t="s">
        <v>84</v>
      </c>
      <c r="R322" s="100" t="str">
        <f>F322</f>
        <v>-</v>
      </c>
      <c r="S322" s="81" t="s">
        <v>84</v>
      </c>
    </row>
    <row r="323" spans="1:19" x14ac:dyDescent="0.25">
      <c r="A323" s="47" t="s">
        <v>149</v>
      </c>
      <c r="B323" s="5" t="s">
        <v>186</v>
      </c>
      <c r="C323" s="54" t="s">
        <v>183</v>
      </c>
      <c r="D323" s="21" t="s">
        <v>84</v>
      </c>
      <c r="E323" s="21" t="s">
        <v>84</v>
      </c>
      <c r="F323" s="100" t="s">
        <v>84</v>
      </c>
      <c r="G323" s="100" t="s">
        <v>84</v>
      </c>
      <c r="H323" s="100" t="s">
        <v>84</v>
      </c>
      <c r="I323" s="100" t="s">
        <v>84</v>
      </c>
      <c r="J323" s="100" t="s">
        <v>84</v>
      </c>
      <c r="K323" s="100" t="s">
        <v>84</v>
      </c>
      <c r="L323" s="100" t="s">
        <v>84</v>
      </c>
      <c r="M323" s="100" t="s">
        <v>84</v>
      </c>
      <c r="N323" s="100" t="s">
        <v>84</v>
      </c>
      <c r="O323" s="100" t="s">
        <v>84</v>
      </c>
      <c r="P323" s="100" t="s">
        <v>84</v>
      </c>
      <c r="Q323" s="100" t="s">
        <v>84</v>
      </c>
      <c r="R323" s="100" t="s">
        <v>84</v>
      </c>
      <c r="S323" s="81" t="s">
        <v>84</v>
      </c>
    </row>
    <row r="324" spans="1:19" x14ac:dyDescent="0.25">
      <c r="A324" s="47" t="s">
        <v>151</v>
      </c>
      <c r="B324" s="5" t="s">
        <v>185</v>
      </c>
      <c r="C324" s="54" t="s">
        <v>67</v>
      </c>
      <c r="D324" s="21" t="s">
        <v>84</v>
      </c>
      <c r="E324" s="21" t="s">
        <v>84</v>
      </c>
      <c r="F324" s="100" t="s">
        <v>84</v>
      </c>
      <c r="G324" s="100" t="s">
        <v>84</v>
      </c>
      <c r="H324" s="100" t="s">
        <v>84</v>
      </c>
      <c r="I324" s="100" t="s">
        <v>84</v>
      </c>
      <c r="J324" s="100" t="s">
        <v>84</v>
      </c>
      <c r="K324" s="100" t="s">
        <v>84</v>
      </c>
      <c r="L324" s="100" t="s">
        <v>84</v>
      </c>
      <c r="M324" s="100" t="s">
        <v>84</v>
      </c>
      <c r="N324" s="100" t="s">
        <v>84</v>
      </c>
      <c r="O324" s="100" t="s">
        <v>84</v>
      </c>
      <c r="P324" s="100" t="s">
        <v>84</v>
      </c>
      <c r="Q324" s="100" t="s">
        <v>84</v>
      </c>
      <c r="R324" s="100" t="s">
        <v>84</v>
      </c>
      <c r="S324" s="81" t="s">
        <v>84</v>
      </c>
    </row>
    <row r="325" spans="1:19" x14ac:dyDescent="0.25">
      <c r="A325" s="47" t="s">
        <v>276</v>
      </c>
      <c r="B325" s="5" t="s">
        <v>150</v>
      </c>
      <c r="C325" s="54" t="s">
        <v>84</v>
      </c>
      <c r="D325" s="21" t="s">
        <v>163</v>
      </c>
      <c r="E325" s="21" t="s">
        <v>163</v>
      </c>
      <c r="F325" s="100" t="s">
        <v>163</v>
      </c>
      <c r="G325" s="100" t="s">
        <v>163</v>
      </c>
      <c r="H325" s="100" t="s">
        <v>163</v>
      </c>
      <c r="I325" s="100" t="s">
        <v>163</v>
      </c>
      <c r="J325" s="100" t="s">
        <v>163</v>
      </c>
      <c r="K325" s="100" t="s">
        <v>163</v>
      </c>
      <c r="L325" s="100" t="s">
        <v>163</v>
      </c>
      <c r="M325" s="100" t="s">
        <v>163</v>
      </c>
      <c r="N325" s="100" t="s">
        <v>163</v>
      </c>
      <c r="O325" s="100" t="s">
        <v>163</v>
      </c>
      <c r="P325" s="100" t="s">
        <v>163</v>
      </c>
      <c r="Q325" s="100" t="s">
        <v>163</v>
      </c>
      <c r="R325" s="100" t="s">
        <v>163</v>
      </c>
      <c r="S325" s="81" t="s">
        <v>163</v>
      </c>
    </row>
    <row r="326" spans="1:19" x14ac:dyDescent="0.25">
      <c r="A326" s="47" t="s">
        <v>277</v>
      </c>
      <c r="B326" s="1" t="s">
        <v>153</v>
      </c>
      <c r="C326" s="54" t="s">
        <v>67</v>
      </c>
      <c r="D326" s="21" t="s">
        <v>84</v>
      </c>
      <c r="E326" s="21" t="s">
        <v>84</v>
      </c>
      <c r="F326" s="100" t="s">
        <v>84</v>
      </c>
      <c r="G326" s="100" t="s">
        <v>84</v>
      </c>
      <c r="H326" s="100" t="s">
        <v>84</v>
      </c>
      <c r="I326" s="100" t="s">
        <v>84</v>
      </c>
      <c r="J326" s="100" t="s">
        <v>84</v>
      </c>
      <c r="K326" s="100" t="s">
        <v>84</v>
      </c>
      <c r="L326" s="100" t="s">
        <v>84</v>
      </c>
      <c r="M326" s="100" t="s">
        <v>84</v>
      </c>
      <c r="N326" s="100" t="s">
        <v>84</v>
      </c>
      <c r="O326" s="100" t="s">
        <v>84</v>
      </c>
      <c r="P326" s="100" t="s">
        <v>84</v>
      </c>
      <c r="Q326" s="100" t="s">
        <v>84</v>
      </c>
      <c r="R326" s="100" t="s">
        <v>84</v>
      </c>
      <c r="S326" s="81" t="s">
        <v>84</v>
      </c>
    </row>
    <row r="327" spans="1:19" x14ac:dyDescent="0.25">
      <c r="A327" s="47" t="s">
        <v>278</v>
      </c>
      <c r="B327" s="1" t="s">
        <v>152</v>
      </c>
      <c r="C327" s="54" t="s">
        <v>27</v>
      </c>
      <c r="D327" s="21" t="s">
        <v>84</v>
      </c>
      <c r="E327" s="21" t="s">
        <v>84</v>
      </c>
      <c r="F327" s="100" t="s">
        <v>84</v>
      </c>
      <c r="G327" s="100" t="s">
        <v>84</v>
      </c>
      <c r="H327" s="100" t="s">
        <v>84</v>
      </c>
      <c r="I327" s="100" t="s">
        <v>84</v>
      </c>
      <c r="J327" s="100" t="s">
        <v>84</v>
      </c>
      <c r="K327" s="100" t="s">
        <v>84</v>
      </c>
      <c r="L327" s="100" t="s">
        <v>84</v>
      </c>
      <c r="M327" s="100" t="s">
        <v>84</v>
      </c>
      <c r="N327" s="100" t="s">
        <v>84</v>
      </c>
      <c r="O327" s="100" t="s">
        <v>84</v>
      </c>
      <c r="P327" s="100" t="s">
        <v>84</v>
      </c>
      <c r="Q327" s="100" t="s">
        <v>84</v>
      </c>
      <c r="R327" s="100" t="s">
        <v>84</v>
      </c>
      <c r="S327" s="81" t="s">
        <v>84</v>
      </c>
    </row>
    <row r="328" spans="1:19" x14ac:dyDescent="0.25">
      <c r="A328" s="47" t="s">
        <v>279</v>
      </c>
      <c r="B328" s="5" t="s">
        <v>485</v>
      </c>
      <c r="C328" s="54" t="s">
        <v>84</v>
      </c>
      <c r="D328" s="21" t="s">
        <v>163</v>
      </c>
      <c r="E328" s="21" t="s">
        <v>163</v>
      </c>
      <c r="F328" s="100" t="s">
        <v>163</v>
      </c>
      <c r="G328" s="100" t="s">
        <v>163</v>
      </c>
      <c r="H328" s="100" t="s">
        <v>163</v>
      </c>
      <c r="I328" s="100" t="s">
        <v>163</v>
      </c>
      <c r="J328" s="100" t="s">
        <v>163</v>
      </c>
      <c r="K328" s="100" t="s">
        <v>163</v>
      </c>
      <c r="L328" s="100" t="s">
        <v>163</v>
      </c>
      <c r="M328" s="100" t="s">
        <v>163</v>
      </c>
      <c r="N328" s="100" t="s">
        <v>163</v>
      </c>
      <c r="O328" s="100" t="s">
        <v>163</v>
      </c>
      <c r="P328" s="100" t="s">
        <v>163</v>
      </c>
      <c r="Q328" s="100" t="s">
        <v>163</v>
      </c>
      <c r="R328" s="100" t="s">
        <v>163</v>
      </c>
      <c r="S328" s="81" t="s">
        <v>163</v>
      </c>
    </row>
    <row r="329" spans="1:19" x14ac:dyDescent="0.25">
      <c r="A329" s="47" t="s">
        <v>280</v>
      </c>
      <c r="B329" s="1" t="s">
        <v>153</v>
      </c>
      <c r="C329" s="54" t="s">
        <v>67</v>
      </c>
      <c r="D329" s="21" t="s">
        <v>84</v>
      </c>
      <c r="E329" s="21" t="s">
        <v>84</v>
      </c>
      <c r="F329" s="100" t="s">
        <v>84</v>
      </c>
      <c r="G329" s="100" t="s">
        <v>84</v>
      </c>
      <c r="H329" s="100" t="s">
        <v>84</v>
      </c>
      <c r="I329" s="100" t="s">
        <v>84</v>
      </c>
      <c r="J329" s="100" t="s">
        <v>84</v>
      </c>
      <c r="K329" s="100" t="s">
        <v>84</v>
      </c>
      <c r="L329" s="100" t="s">
        <v>84</v>
      </c>
      <c r="M329" s="100" t="s">
        <v>84</v>
      </c>
      <c r="N329" s="100" t="s">
        <v>84</v>
      </c>
      <c r="O329" s="100" t="s">
        <v>84</v>
      </c>
      <c r="P329" s="100" t="s">
        <v>84</v>
      </c>
      <c r="Q329" s="100" t="s">
        <v>84</v>
      </c>
      <c r="R329" s="100" t="s">
        <v>84</v>
      </c>
      <c r="S329" s="81" t="s">
        <v>84</v>
      </c>
    </row>
    <row r="330" spans="1:19" x14ac:dyDescent="0.25">
      <c r="A330" s="47" t="s">
        <v>281</v>
      </c>
      <c r="B330" s="1" t="s">
        <v>154</v>
      </c>
      <c r="C330" s="54" t="s">
        <v>26</v>
      </c>
      <c r="D330" s="21" t="s">
        <v>84</v>
      </c>
      <c r="E330" s="21" t="s">
        <v>84</v>
      </c>
      <c r="F330" s="100" t="s">
        <v>84</v>
      </c>
      <c r="G330" s="100" t="s">
        <v>84</v>
      </c>
      <c r="H330" s="100" t="s">
        <v>84</v>
      </c>
      <c r="I330" s="100" t="s">
        <v>84</v>
      </c>
      <c r="J330" s="100" t="s">
        <v>84</v>
      </c>
      <c r="K330" s="100" t="s">
        <v>84</v>
      </c>
      <c r="L330" s="100" t="s">
        <v>84</v>
      </c>
      <c r="M330" s="100" t="s">
        <v>84</v>
      </c>
      <c r="N330" s="100" t="s">
        <v>84</v>
      </c>
      <c r="O330" s="100" t="s">
        <v>84</v>
      </c>
      <c r="P330" s="100" t="s">
        <v>84</v>
      </c>
      <c r="Q330" s="100" t="s">
        <v>84</v>
      </c>
      <c r="R330" s="100" t="s">
        <v>84</v>
      </c>
      <c r="S330" s="81" t="s">
        <v>84</v>
      </c>
    </row>
    <row r="331" spans="1:19" x14ac:dyDescent="0.25">
      <c r="A331" s="47" t="s">
        <v>282</v>
      </c>
      <c r="B331" s="1" t="s">
        <v>152</v>
      </c>
      <c r="C331" s="54" t="s">
        <v>27</v>
      </c>
      <c r="D331" s="21" t="s">
        <v>84</v>
      </c>
      <c r="E331" s="21" t="s">
        <v>84</v>
      </c>
      <c r="F331" s="100" t="s">
        <v>84</v>
      </c>
      <c r="G331" s="100" t="s">
        <v>84</v>
      </c>
      <c r="H331" s="100" t="s">
        <v>84</v>
      </c>
      <c r="I331" s="100" t="s">
        <v>84</v>
      </c>
      <c r="J331" s="100" t="s">
        <v>84</v>
      </c>
      <c r="K331" s="100" t="s">
        <v>84</v>
      </c>
      <c r="L331" s="100" t="s">
        <v>84</v>
      </c>
      <c r="M331" s="100" t="s">
        <v>84</v>
      </c>
      <c r="N331" s="100" t="s">
        <v>84</v>
      </c>
      <c r="O331" s="100" t="s">
        <v>84</v>
      </c>
      <c r="P331" s="100" t="s">
        <v>84</v>
      </c>
      <c r="Q331" s="100" t="s">
        <v>84</v>
      </c>
      <c r="R331" s="100" t="s">
        <v>84</v>
      </c>
      <c r="S331" s="81" t="s">
        <v>84</v>
      </c>
    </row>
    <row r="332" spans="1:19" x14ac:dyDescent="0.25">
      <c r="A332" s="47" t="s">
        <v>283</v>
      </c>
      <c r="B332" s="5" t="s">
        <v>24</v>
      </c>
      <c r="C332" s="54" t="s">
        <v>84</v>
      </c>
      <c r="D332" s="21" t="s">
        <v>163</v>
      </c>
      <c r="E332" s="21" t="s">
        <v>163</v>
      </c>
      <c r="F332" s="100" t="s">
        <v>163</v>
      </c>
      <c r="G332" s="100" t="s">
        <v>163</v>
      </c>
      <c r="H332" s="100" t="s">
        <v>163</v>
      </c>
      <c r="I332" s="100" t="s">
        <v>163</v>
      </c>
      <c r="J332" s="100" t="s">
        <v>163</v>
      </c>
      <c r="K332" s="100" t="s">
        <v>163</v>
      </c>
      <c r="L332" s="100" t="s">
        <v>163</v>
      </c>
      <c r="M332" s="100" t="s">
        <v>163</v>
      </c>
      <c r="N332" s="100" t="s">
        <v>163</v>
      </c>
      <c r="O332" s="100" t="s">
        <v>163</v>
      </c>
      <c r="P332" s="100" t="s">
        <v>163</v>
      </c>
      <c r="Q332" s="100" t="s">
        <v>163</v>
      </c>
      <c r="R332" s="100" t="s">
        <v>163</v>
      </c>
      <c r="S332" s="81" t="s">
        <v>163</v>
      </c>
    </row>
    <row r="333" spans="1:19" x14ac:dyDescent="0.25">
      <c r="A333" s="47" t="s">
        <v>284</v>
      </c>
      <c r="B333" s="1" t="s">
        <v>153</v>
      </c>
      <c r="C333" s="54" t="s">
        <v>67</v>
      </c>
      <c r="D333" s="21" t="s">
        <v>84</v>
      </c>
      <c r="E333" s="21" t="s">
        <v>84</v>
      </c>
      <c r="F333" s="100" t="s">
        <v>84</v>
      </c>
      <c r="G333" s="100" t="s">
        <v>84</v>
      </c>
      <c r="H333" s="100" t="s">
        <v>84</v>
      </c>
      <c r="I333" s="100" t="s">
        <v>84</v>
      </c>
      <c r="J333" s="100" t="s">
        <v>84</v>
      </c>
      <c r="K333" s="100" t="s">
        <v>84</v>
      </c>
      <c r="L333" s="100" t="s">
        <v>84</v>
      </c>
      <c r="M333" s="100" t="s">
        <v>84</v>
      </c>
      <c r="N333" s="100" t="s">
        <v>84</v>
      </c>
      <c r="O333" s="100" t="s">
        <v>84</v>
      </c>
      <c r="P333" s="100" t="s">
        <v>84</v>
      </c>
      <c r="Q333" s="100" t="s">
        <v>84</v>
      </c>
      <c r="R333" s="100" t="s">
        <v>84</v>
      </c>
      <c r="S333" s="81" t="s">
        <v>84</v>
      </c>
    </row>
    <row r="334" spans="1:19" x14ac:dyDescent="0.25">
      <c r="A334" s="47" t="s">
        <v>285</v>
      </c>
      <c r="B334" s="1" t="s">
        <v>152</v>
      </c>
      <c r="C334" s="54" t="s">
        <v>27</v>
      </c>
      <c r="D334" s="21" t="s">
        <v>84</v>
      </c>
      <c r="E334" s="21" t="s">
        <v>84</v>
      </c>
      <c r="F334" s="100" t="s">
        <v>84</v>
      </c>
      <c r="G334" s="100" t="s">
        <v>84</v>
      </c>
      <c r="H334" s="100" t="s">
        <v>84</v>
      </c>
      <c r="I334" s="100" t="s">
        <v>84</v>
      </c>
      <c r="J334" s="100" t="s">
        <v>84</v>
      </c>
      <c r="K334" s="100" t="s">
        <v>84</v>
      </c>
      <c r="L334" s="100" t="s">
        <v>84</v>
      </c>
      <c r="M334" s="100" t="s">
        <v>84</v>
      </c>
      <c r="N334" s="100" t="s">
        <v>84</v>
      </c>
      <c r="O334" s="100" t="s">
        <v>84</v>
      </c>
      <c r="P334" s="100" t="s">
        <v>84</v>
      </c>
      <c r="Q334" s="100" t="s">
        <v>84</v>
      </c>
      <c r="R334" s="100" t="s">
        <v>84</v>
      </c>
      <c r="S334" s="81" t="s">
        <v>84</v>
      </c>
    </row>
    <row r="335" spans="1:19" x14ac:dyDescent="0.25">
      <c r="A335" s="47" t="s">
        <v>286</v>
      </c>
      <c r="B335" s="5" t="s">
        <v>25</v>
      </c>
      <c r="C335" s="54" t="s">
        <v>84</v>
      </c>
      <c r="D335" s="21" t="s">
        <v>163</v>
      </c>
      <c r="E335" s="21" t="s">
        <v>163</v>
      </c>
      <c r="F335" s="100" t="s">
        <v>163</v>
      </c>
      <c r="G335" s="100" t="s">
        <v>163</v>
      </c>
      <c r="H335" s="100" t="s">
        <v>163</v>
      </c>
      <c r="I335" s="100" t="s">
        <v>163</v>
      </c>
      <c r="J335" s="100" t="s">
        <v>163</v>
      </c>
      <c r="K335" s="100" t="s">
        <v>163</v>
      </c>
      <c r="L335" s="100" t="s">
        <v>163</v>
      </c>
      <c r="M335" s="100" t="s">
        <v>163</v>
      </c>
      <c r="N335" s="100" t="s">
        <v>163</v>
      </c>
      <c r="O335" s="100" t="s">
        <v>163</v>
      </c>
      <c r="P335" s="100" t="s">
        <v>163</v>
      </c>
      <c r="Q335" s="100" t="s">
        <v>163</v>
      </c>
      <c r="R335" s="100" t="s">
        <v>163</v>
      </c>
      <c r="S335" s="81" t="s">
        <v>163</v>
      </c>
    </row>
    <row r="336" spans="1:19" x14ac:dyDescent="0.25">
      <c r="A336" s="47" t="s">
        <v>287</v>
      </c>
      <c r="B336" s="1" t="s">
        <v>153</v>
      </c>
      <c r="C336" s="54" t="s">
        <v>67</v>
      </c>
      <c r="D336" s="21" t="s">
        <v>84</v>
      </c>
      <c r="E336" s="21" t="s">
        <v>84</v>
      </c>
      <c r="F336" s="100" t="s">
        <v>84</v>
      </c>
      <c r="G336" s="100" t="s">
        <v>84</v>
      </c>
      <c r="H336" s="100" t="s">
        <v>84</v>
      </c>
      <c r="I336" s="100" t="s">
        <v>84</v>
      </c>
      <c r="J336" s="100" t="s">
        <v>84</v>
      </c>
      <c r="K336" s="100" t="s">
        <v>84</v>
      </c>
      <c r="L336" s="100" t="s">
        <v>84</v>
      </c>
      <c r="M336" s="100" t="s">
        <v>84</v>
      </c>
      <c r="N336" s="100" t="s">
        <v>84</v>
      </c>
      <c r="O336" s="100" t="s">
        <v>84</v>
      </c>
      <c r="P336" s="100" t="s">
        <v>84</v>
      </c>
      <c r="Q336" s="100" t="s">
        <v>84</v>
      </c>
      <c r="R336" s="100" t="str">
        <f>F336</f>
        <v>-</v>
      </c>
      <c r="S336" s="81" t="s">
        <v>84</v>
      </c>
    </row>
    <row r="337" spans="1:19" x14ac:dyDescent="0.25">
      <c r="A337" s="47" t="s">
        <v>288</v>
      </c>
      <c r="B337" s="1" t="s">
        <v>154</v>
      </c>
      <c r="C337" s="54" t="s">
        <v>26</v>
      </c>
      <c r="D337" s="21" t="s">
        <v>84</v>
      </c>
      <c r="E337" s="21" t="s">
        <v>84</v>
      </c>
      <c r="F337" s="100" t="s">
        <v>84</v>
      </c>
      <c r="G337" s="100" t="s">
        <v>84</v>
      </c>
      <c r="H337" s="100" t="s">
        <v>84</v>
      </c>
      <c r="I337" s="100" t="s">
        <v>84</v>
      </c>
      <c r="J337" s="100" t="s">
        <v>84</v>
      </c>
      <c r="K337" s="100" t="s">
        <v>84</v>
      </c>
      <c r="L337" s="100" t="s">
        <v>84</v>
      </c>
      <c r="M337" s="100" t="s">
        <v>84</v>
      </c>
      <c r="N337" s="100" t="s">
        <v>84</v>
      </c>
      <c r="O337" s="100" t="s">
        <v>84</v>
      </c>
      <c r="P337" s="100" t="s">
        <v>84</v>
      </c>
      <c r="Q337" s="100" t="s">
        <v>84</v>
      </c>
      <c r="R337" s="100" t="str">
        <f>F337</f>
        <v>-</v>
      </c>
      <c r="S337" s="81" t="s">
        <v>84</v>
      </c>
    </row>
    <row r="338" spans="1:19" x14ac:dyDescent="0.25">
      <c r="A338" s="47" t="s">
        <v>289</v>
      </c>
      <c r="B338" s="1" t="s">
        <v>152</v>
      </c>
      <c r="C338" s="54" t="s">
        <v>27</v>
      </c>
      <c r="D338" s="21" t="s">
        <v>84</v>
      </c>
      <c r="E338" s="21" t="s">
        <v>84</v>
      </c>
      <c r="F338" s="100" t="s">
        <v>84</v>
      </c>
      <c r="G338" s="100" t="s">
        <v>84</v>
      </c>
      <c r="H338" s="100" t="s">
        <v>84</v>
      </c>
      <c r="I338" s="100" t="s">
        <v>84</v>
      </c>
      <c r="J338" s="100" t="s">
        <v>84</v>
      </c>
      <c r="K338" s="100" t="s">
        <v>84</v>
      </c>
      <c r="L338" s="100" t="s">
        <v>84</v>
      </c>
      <c r="M338" s="100" t="s">
        <v>84</v>
      </c>
      <c r="N338" s="100" t="s">
        <v>84</v>
      </c>
      <c r="O338" s="100" t="s">
        <v>84</v>
      </c>
      <c r="P338" s="100" t="s">
        <v>84</v>
      </c>
      <c r="Q338" s="100" t="s">
        <v>84</v>
      </c>
      <c r="R338" s="100" t="s">
        <v>84</v>
      </c>
      <c r="S338" s="81" t="s">
        <v>84</v>
      </c>
    </row>
    <row r="339" spans="1:19" x14ac:dyDescent="0.25">
      <c r="A339" s="50" t="s">
        <v>155</v>
      </c>
      <c r="B339" s="18" t="s">
        <v>187</v>
      </c>
      <c r="C339" s="57" t="s">
        <v>84</v>
      </c>
      <c r="D339" s="83" t="s">
        <v>163</v>
      </c>
      <c r="E339" s="83" t="s">
        <v>163</v>
      </c>
      <c r="F339" s="101" t="s">
        <v>163</v>
      </c>
      <c r="G339" s="101" t="s">
        <v>163</v>
      </c>
      <c r="H339" s="101" t="s">
        <v>163</v>
      </c>
      <c r="I339" s="101" t="s">
        <v>163</v>
      </c>
      <c r="J339" s="101" t="s">
        <v>163</v>
      </c>
      <c r="K339" s="101" t="s">
        <v>163</v>
      </c>
      <c r="L339" s="101" t="s">
        <v>163</v>
      </c>
      <c r="M339" s="101" t="s">
        <v>163</v>
      </c>
      <c r="N339" s="101" t="s">
        <v>163</v>
      </c>
      <c r="O339" s="101" t="s">
        <v>163</v>
      </c>
      <c r="P339" s="101" t="s">
        <v>163</v>
      </c>
      <c r="Q339" s="101" t="s">
        <v>163</v>
      </c>
      <c r="R339" s="101" t="s">
        <v>163</v>
      </c>
      <c r="S339" s="84" t="s">
        <v>163</v>
      </c>
    </row>
    <row r="340" spans="1:19" ht="31.5" x14ac:dyDescent="0.25">
      <c r="A340" s="47" t="s">
        <v>157</v>
      </c>
      <c r="B340" s="5" t="s">
        <v>627</v>
      </c>
      <c r="C340" s="54" t="s">
        <v>67</v>
      </c>
      <c r="D340" s="83">
        <f>'[1]3.Программа реализации'!$G$184</f>
        <v>3907.6198460000005</v>
      </c>
      <c r="E340" s="83">
        <f>'[2]3.Программа реализации'!$H$189</f>
        <v>3909.2818570000004</v>
      </c>
      <c r="F340" s="83">
        <f>'[1]3.Программа реализации'!$O$184</f>
        <v>3832.6659999999997</v>
      </c>
      <c r="G340" s="83">
        <f>'[2]3.Программа реализации'!$I$189</f>
        <v>3927.817</v>
      </c>
      <c r="H340" s="101">
        <f>'[2]3.Программа реализации'!$P$189</f>
        <v>4013.0506289999998</v>
      </c>
      <c r="I340" s="101" t="s">
        <v>84</v>
      </c>
      <c r="J340" s="101">
        <f>'[2]3.Программа реализации'!$Q$189</f>
        <v>4013.0506289999998</v>
      </c>
      <c r="K340" s="101" t="s">
        <v>84</v>
      </c>
      <c r="L340" s="101">
        <f>'[2]3.Программа реализации'!$R$189</f>
        <v>4098.5286070000002</v>
      </c>
      <c r="M340" s="101" t="s">
        <v>84</v>
      </c>
      <c r="N340" s="101">
        <f>'[2]3.Программа реализации'!$S$189</f>
        <v>4098.5286070000002</v>
      </c>
      <c r="O340" s="101" t="s">
        <v>84</v>
      </c>
      <c r="P340" s="101">
        <f>'[3]АО "Россети Янтарь"'!$AO$107</f>
        <v>4098.5286070000002</v>
      </c>
      <c r="Q340" s="101" t="s">
        <v>84</v>
      </c>
      <c r="R340" s="100">
        <f>P340+N340+L340+J340+H340</f>
        <v>20321.687078999999</v>
      </c>
      <c r="S340" s="81" t="s">
        <v>84</v>
      </c>
    </row>
    <row r="341" spans="1:19" ht="31.5" x14ac:dyDescent="0.25">
      <c r="A341" s="47" t="s">
        <v>290</v>
      </c>
      <c r="B341" s="1" t="s">
        <v>628</v>
      </c>
      <c r="C341" s="54" t="s">
        <v>67</v>
      </c>
      <c r="D341" s="21">
        <v>0</v>
      </c>
      <c r="E341" s="21">
        <v>0</v>
      </c>
      <c r="F341" s="21">
        <v>0</v>
      </c>
      <c r="G341" s="21">
        <v>0</v>
      </c>
      <c r="H341" s="21">
        <v>0</v>
      </c>
      <c r="I341" s="100" t="s">
        <v>84</v>
      </c>
      <c r="J341" s="21">
        <v>0</v>
      </c>
      <c r="K341" s="100" t="s">
        <v>84</v>
      </c>
      <c r="L341" s="21">
        <v>0</v>
      </c>
      <c r="M341" s="100" t="s">
        <v>84</v>
      </c>
      <c r="N341" s="21">
        <v>0</v>
      </c>
      <c r="O341" s="100" t="s">
        <v>84</v>
      </c>
      <c r="P341" s="21">
        <v>0</v>
      </c>
      <c r="Q341" s="100" t="s">
        <v>84</v>
      </c>
      <c r="R341" s="100">
        <f t="shared" ref="R341:R354" si="232">P341+N341+L341+J341+H341</f>
        <v>0</v>
      </c>
      <c r="S341" s="81" t="s">
        <v>84</v>
      </c>
    </row>
    <row r="342" spans="1:19" x14ac:dyDescent="0.25">
      <c r="A342" s="47" t="s">
        <v>482</v>
      </c>
      <c r="B342" s="14" t="s">
        <v>536</v>
      </c>
      <c r="C342" s="54" t="s">
        <v>67</v>
      </c>
      <c r="D342" s="21">
        <v>0</v>
      </c>
      <c r="E342" s="21">
        <v>0</v>
      </c>
      <c r="F342" s="21">
        <v>0</v>
      </c>
      <c r="G342" s="21">
        <v>0</v>
      </c>
      <c r="H342" s="21">
        <v>0</v>
      </c>
      <c r="I342" s="100" t="s">
        <v>84</v>
      </c>
      <c r="J342" s="21">
        <v>0</v>
      </c>
      <c r="K342" s="100" t="s">
        <v>84</v>
      </c>
      <c r="L342" s="21">
        <v>0</v>
      </c>
      <c r="M342" s="100" t="s">
        <v>84</v>
      </c>
      <c r="N342" s="21">
        <v>0</v>
      </c>
      <c r="O342" s="100" t="s">
        <v>84</v>
      </c>
      <c r="P342" s="21">
        <v>0</v>
      </c>
      <c r="Q342" s="100" t="s">
        <v>84</v>
      </c>
      <c r="R342" s="100">
        <f t="shared" si="232"/>
        <v>0</v>
      </c>
      <c r="S342" s="81" t="s">
        <v>84</v>
      </c>
    </row>
    <row r="343" spans="1:19" x14ac:dyDescent="0.25">
      <c r="A343" s="47" t="s">
        <v>481</v>
      </c>
      <c r="B343" s="14" t="s">
        <v>537</v>
      </c>
      <c r="C343" s="54" t="s">
        <v>67</v>
      </c>
      <c r="D343" s="21">
        <f t="shared" ref="D343:E343" si="233">D340-D341-D342</f>
        <v>3907.6198460000005</v>
      </c>
      <c r="E343" s="21">
        <f t="shared" si="233"/>
        <v>3909.2818570000004</v>
      </c>
      <c r="F343" s="21">
        <f t="shared" ref="F343" si="234">F340-F341-F342</f>
        <v>3832.6659999999997</v>
      </c>
      <c r="G343" s="21">
        <f>G340-G341-G342</f>
        <v>3927.817</v>
      </c>
      <c r="H343" s="21">
        <f>H340-H341-H342</f>
        <v>4013.0506289999998</v>
      </c>
      <c r="I343" s="100" t="s">
        <v>84</v>
      </c>
      <c r="J343" s="21">
        <f>J340-J341-J342</f>
        <v>4013.0506289999998</v>
      </c>
      <c r="K343" s="100" t="s">
        <v>84</v>
      </c>
      <c r="L343" s="21">
        <f>L340-L341-L342</f>
        <v>4098.5286070000002</v>
      </c>
      <c r="M343" s="100" t="s">
        <v>84</v>
      </c>
      <c r="N343" s="21">
        <f>N340-N341-N342</f>
        <v>4098.5286070000002</v>
      </c>
      <c r="O343" s="100" t="s">
        <v>84</v>
      </c>
      <c r="P343" s="21">
        <f>P340-P341-P342</f>
        <v>4098.5286070000002</v>
      </c>
      <c r="Q343" s="100" t="s">
        <v>84</v>
      </c>
      <c r="R343" s="100">
        <f t="shared" si="232"/>
        <v>20321.687078999999</v>
      </c>
      <c r="S343" s="81" t="s">
        <v>84</v>
      </c>
    </row>
    <row r="344" spans="1:19" x14ac:dyDescent="0.25">
      <c r="A344" s="47" t="s">
        <v>448</v>
      </c>
      <c r="B344" s="5" t="s">
        <v>584</v>
      </c>
      <c r="C344" s="54" t="s">
        <v>67</v>
      </c>
      <c r="D344" s="21">
        <f>'[1]4.Баланс ээ'!G$29</f>
        <v>421.02907999999991</v>
      </c>
      <c r="E344" s="21">
        <f>'[2]4.Баланс ээ'!$H$30</f>
        <v>410.92140000000086</v>
      </c>
      <c r="F344" s="21">
        <f>'[1]4.Баланс ээ'!O$29</f>
        <v>383.3377670732084</v>
      </c>
      <c r="G344" s="21">
        <f>'[2]4.Баланс ээ'!$I$30</f>
        <v>411.87999999999965</v>
      </c>
      <c r="H344" s="100">
        <f>'[2]4.Баланс ээ'!$P$30</f>
        <v>419.36099999999988</v>
      </c>
      <c r="I344" s="100" t="s">
        <v>84</v>
      </c>
      <c r="J344" s="100">
        <f>'[2]4.Баланс ээ'!$Q$30</f>
        <v>418.23000000000138</v>
      </c>
      <c r="K344" s="100" t="s">
        <v>84</v>
      </c>
      <c r="L344" s="100">
        <f>'[2]4.Баланс ээ'!$R$30</f>
        <v>426.32099999999991</v>
      </c>
      <c r="M344" s="100" t="s">
        <v>84</v>
      </c>
      <c r="N344" s="100">
        <f>'[2]4.Баланс ээ'!$S$30</f>
        <v>425.20599999999922</v>
      </c>
      <c r="O344" s="100" t="s">
        <v>84</v>
      </c>
      <c r="P344" s="100">
        <f>'[3]АО "Россети Янтарь"'!$AO$111</f>
        <v>425.20599999999922</v>
      </c>
      <c r="Q344" s="100" t="s">
        <v>84</v>
      </c>
      <c r="R344" s="100">
        <f t="shared" si="232"/>
        <v>2114.3239999999996</v>
      </c>
      <c r="S344" s="81" t="s">
        <v>84</v>
      </c>
    </row>
    <row r="345" spans="1:19" x14ac:dyDescent="0.25">
      <c r="A345" s="47" t="s">
        <v>449</v>
      </c>
      <c r="B345" s="5" t="s">
        <v>629</v>
      </c>
      <c r="C345" s="54" t="s">
        <v>26</v>
      </c>
      <c r="D345" s="21">
        <v>526.95569999999998</v>
      </c>
      <c r="E345" s="21">
        <f>'[3]АО "Россети Янтарь"'!$AJ$108</f>
        <v>527.19240000000002</v>
      </c>
      <c r="F345" s="21">
        <f>'[1]2.Оценочные показатели'!O$50</f>
        <v>530.93499999999995</v>
      </c>
      <c r="G345" s="21">
        <f>'[3]АО "Россети Янтарь"'!$AK$108</f>
        <v>527.19240000000002</v>
      </c>
      <c r="H345" s="101">
        <f>'[3]АО "Россети Янтарь"'!$AK$108</f>
        <v>527.19240000000002</v>
      </c>
      <c r="I345" s="101" t="s">
        <v>84</v>
      </c>
      <c r="J345" s="101">
        <f>'[3]АО "Россети Янтарь"'!$AL$108</f>
        <v>527.19240000000002</v>
      </c>
      <c r="K345" s="101" t="s">
        <v>84</v>
      </c>
      <c r="L345" s="101">
        <f>'[3]АО "Россети Янтарь"'!$AM$108</f>
        <v>527.19240000000002</v>
      </c>
      <c r="M345" s="101" t="s">
        <v>84</v>
      </c>
      <c r="N345" s="101">
        <f>'[3]АО "Россети Янтарь"'!$AN$108</f>
        <v>527.19240000000002</v>
      </c>
      <c r="O345" s="101" t="s">
        <v>84</v>
      </c>
      <c r="P345" s="101">
        <f>'[3]АО "Россети Янтарь"'!$AO$108</f>
        <v>527.19240000000002</v>
      </c>
      <c r="Q345" s="101" t="s">
        <v>84</v>
      </c>
      <c r="R345" s="101">
        <f>P345</f>
        <v>527.19240000000002</v>
      </c>
      <c r="S345" s="84" t="s">
        <v>84</v>
      </c>
    </row>
    <row r="346" spans="1:19" ht="31.5" x14ac:dyDescent="0.25">
      <c r="A346" s="47" t="s">
        <v>450</v>
      </c>
      <c r="B346" s="1" t="s">
        <v>630</v>
      </c>
      <c r="C346" s="54" t="s">
        <v>26</v>
      </c>
      <c r="D346" s="21">
        <v>0</v>
      </c>
      <c r="E346" s="21">
        <v>0</v>
      </c>
      <c r="F346" s="21">
        <v>0</v>
      </c>
      <c r="G346" s="21">
        <v>0</v>
      </c>
      <c r="H346" s="21">
        <v>0</v>
      </c>
      <c r="I346" s="101" t="s">
        <v>84</v>
      </c>
      <c r="J346" s="21">
        <v>0</v>
      </c>
      <c r="K346" s="101" t="s">
        <v>84</v>
      </c>
      <c r="L346" s="21">
        <v>0</v>
      </c>
      <c r="M346" s="101" t="s">
        <v>84</v>
      </c>
      <c r="N346" s="21">
        <v>0</v>
      </c>
      <c r="O346" s="101" t="s">
        <v>84</v>
      </c>
      <c r="P346" s="21">
        <v>0</v>
      </c>
      <c r="Q346" s="101" t="s">
        <v>84</v>
      </c>
      <c r="R346" s="101">
        <f t="shared" si="232"/>
        <v>0</v>
      </c>
      <c r="S346" s="84" t="s">
        <v>84</v>
      </c>
    </row>
    <row r="347" spans="1:19" x14ac:dyDescent="0.25">
      <c r="A347" s="47" t="s">
        <v>483</v>
      </c>
      <c r="B347" s="14" t="s">
        <v>536</v>
      </c>
      <c r="C347" s="54" t="s">
        <v>26</v>
      </c>
      <c r="D347" s="21">
        <v>0</v>
      </c>
      <c r="E347" s="21">
        <v>0</v>
      </c>
      <c r="F347" s="21">
        <v>0</v>
      </c>
      <c r="G347" s="21">
        <v>0</v>
      </c>
      <c r="H347" s="21">
        <v>0</v>
      </c>
      <c r="I347" s="101" t="s">
        <v>84</v>
      </c>
      <c r="J347" s="21">
        <v>0</v>
      </c>
      <c r="K347" s="101" t="s">
        <v>84</v>
      </c>
      <c r="L347" s="21">
        <v>0</v>
      </c>
      <c r="M347" s="101" t="s">
        <v>84</v>
      </c>
      <c r="N347" s="21">
        <v>0</v>
      </c>
      <c r="O347" s="101" t="s">
        <v>84</v>
      </c>
      <c r="P347" s="21">
        <v>0</v>
      </c>
      <c r="Q347" s="101" t="s">
        <v>84</v>
      </c>
      <c r="R347" s="101">
        <f t="shared" si="232"/>
        <v>0</v>
      </c>
      <c r="S347" s="84" t="s">
        <v>84</v>
      </c>
    </row>
    <row r="348" spans="1:19" x14ac:dyDescent="0.25">
      <c r="A348" s="47" t="s">
        <v>484</v>
      </c>
      <c r="B348" s="14" t="s">
        <v>537</v>
      </c>
      <c r="C348" s="54" t="s">
        <v>26</v>
      </c>
      <c r="D348" s="21">
        <f t="shared" ref="D348:G348" si="235">D345</f>
        <v>526.95569999999998</v>
      </c>
      <c r="E348" s="21">
        <f t="shared" si="235"/>
        <v>527.19240000000002</v>
      </c>
      <c r="F348" s="21">
        <f t="shared" ref="F348" si="236">F345</f>
        <v>530.93499999999995</v>
      </c>
      <c r="G348" s="21">
        <f t="shared" si="235"/>
        <v>527.19240000000002</v>
      </c>
      <c r="H348" s="21">
        <f t="shared" ref="H348" si="237">H345</f>
        <v>527.19240000000002</v>
      </c>
      <c r="I348" s="101" t="s">
        <v>84</v>
      </c>
      <c r="J348" s="21">
        <f t="shared" ref="J348" si="238">J345</f>
        <v>527.19240000000002</v>
      </c>
      <c r="K348" s="101" t="s">
        <v>84</v>
      </c>
      <c r="L348" s="21">
        <f t="shared" ref="L348" si="239">L345</f>
        <v>527.19240000000002</v>
      </c>
      <c r="M348" s="101" t="s">
        <v>84</v>
      </c>
      <c r="N348" s="21">
        <f t="shared" ref="N348" si="240">N345</f>
        <v>527.19240000000002</v>
      </c>
      <c r="O348" s="101" t="s">
        <v>84</v>
      </c>
      <c r="P348" s="21">
        <f t="shared" ref="P348" si="241">P345</f>
        <v>527.19240000000002</v>
      </c>
      <c r="Q348" s="101" t="s">
        <v>84</v>
      </c>
      <c r="R348" s="101">
        <f>P348</f>
        <v>527.19240000000002</v>
      </c>
      <c r="S348" s="84" t="s">
        <v>84</v>
      </c>
    </row>
    <row r="349" spans="1:19" x14ac:dyDescent="0.25">
      <c r="A349" s="47" t="s">
        <v>451</v>
      </c>
      <c r="B349" s="5" t="s">
        <v>539</v>
      </c>
      <c r="C349" s="54" t="s">
        <v>538</v>
      </c>
      <c r="D349" s="21">
        <f>'[1]2.Оценочные показатели'!G$53</f>
        <v>153672.13072000002</v>
      </c>
      <c r="E349" s="21">
        <f>'[2]2.Оценочные показатели'!$H$53</f>
        <v>155178</v>
      </c>
      <c r="F349" s="21">
        <f>'[1]2.Оценочные показатели'!O53</f>
        <v>156436.08970000001</v>
      </c>
      <c r="G349" s="21">
        <f>'[2]2.Оценочные показатели'!$I$53</f>
        <v>156450.94865000001</v>
      </c>
      <c r="H349" s="101">
        <f>'[2]2.Оценочные показатели'!$P$53</f>
        <v>157731.72865</v>
      </c>
      <c r="I349" s="101" t="s">
        <v>84</v>
      </c>
      <c r="J349" s="101">
        <f>'[2]2.Оценочные показатели'!$Q$53</f>
        <v>158914.10865000001</v>
      </c>
      <c r="K349" s="101" t="s">
        <v>84</v>
      </c>
      <c r="L349" s="101">
        <f>'[2]2.Оценочные показатели'!$R$53</f>
        <v>160119.28865</v>
      </c>
      <c r="M349" s="101" t="s">
        <v>84</v>
      </c>
      <c r="N349" s="101">
        <f>'[2]2.Оценочные показатели'!$S$53</f>
        <v>161293.26864999998</v>
      </c>
      <c r="O349" s="101" t="s">
        <v>84</v>
      </c>
      <c r="P349" s="101">
        <f>'[3]АО "Россети Янтарь"'!$AO$116*1000</f>
        <v>162467.24864999996</v>
      </c>
      <c r="Q349" s="101" t="s">
        <v>84</v>
      </c>
      <c r="R349" s="101">
        <f>P349</f>
        <v>162467.24864999996</v>
      </c>
      <c r="S349" s="84" t="s">
        <v>84</v>
      </c>
    </row>
    <row r="350" spans="1:19" ht="31.5" x14ac:dyDescent="0.25">
      <c r="A350" s="47" t="s">
        <v>452</v>
      </c>
      <c r="B350" s="5" t="s">
        <v>591</v>
      </c>
      <c r="C350" s="54" t="s">
        <v>321</v>
      </c>
      <c r="D350" s="21">
        <f t="shared" ref="D350:P350" si="242">D29-D63-D64-D57</f>
        <v>4637.3110613101471</v>
      </c>
      <c r="E350" s="21">
        <f>E29-E63-E64-E57</f>
        <v>5133.0773649226003</v>
      </c>
      <c r="F350" s="21">
        <f t="shared" ref="F350" si="243">F29-F63-F64-F57</f>
        <v>5484.4653492079069</v>
      </c>
      <c r="G350" s="21">
        <f t="shared" si="242"/>
        <v>6306.517590299999</v>
      </c>
      <c r="H350" s="21">
        <f t="shared" si="242"/>
        <v>6565.6355844</v>
      </c>
      <c r="I350" s="100" t="s">
        <v>84</v>
      </c>
      <c r="J350" s="21">
        <f t="shared" si="242"/>
        <v>6957.4380690599992</v>
      </c>
      <c r="K350" s="100" t="s">
        <v>84</v>
      </c>
      <c r="L350" s="21">
        <f t="shared" si="242"/>
        <v>7367.9334755999989</v>
      </c>
      <c r="M350" s="100" t="s">
        <v>84</v>
      </c>
      <c r="N350" s="21">
        <f t="shared" si="242"/>
        <v>7575.838623149999</v>
      </c>
      <c r="O350" s="100" t="s">
        <v>84</v>
      </c>
      <c r="P350" s="21">
        <f t="shared" si="242"/>
        <v>7878.8721680759991</v>
      </c>
      <c r="Q350" s="100" t="s">
        <v>84</v>
      </c>
      <c r="R350" s="101">
        <f t="shared" si="232"/>
        <v>36345.717920285999</v>
      </c>
      <c r="S350" s="81" t="s">
        <v>84</v>
      </c>
    </row>
    <row r="351" spans="1:19" x14ac:dyDescent="0.25">
      <c r="A351" s="47" t="s">
        <v>158</v>
      </c>
      <c r="B351" s="16" t="s">
        <v>156</v>
      </c>
      <c r="C351" s="54" t="s">
        <v>84</v>
      </c>
      <c r="D351" s="21" t="s">
        <v>163</v>
      </c>
      <c r="E351" s="21" t="s">
        <v>163</v>
      </c>
      <c r="F351" s="21" t="s">
        <v>163</v>
      </c>
      <c r="G351" s="21" t="s">
        <v>163</v>
      </c>
      <c r="H351" s="21" t="s">
        <v>163</v>
      </c>
      <c r="I351" s="21" t="s">
        <v>163</v>
      </c>
      <c r="J351" s="21" t="s">
        <v>163</v>
      </c>
      <c r="K351" s="21" t="s">
        <v>163</v>
      </c>
      <c r="L351" s="21" t="s">
        <v>163</v>
      </c>
      <c r="M351" s="21" t="s">
        <v>163</v>
      </c>
      <c r="N351" s="21" t="s">
        <v>163</v>
      </c>
      <c r="O351" s="21" t="s">
        <v>163</v>
      </c>
      <c r="P351" s="21" t="s">
        <v>163</v>
      </c>
      <c r="Q351" s="100" t="s">
        <v>163</v>
      </c>
      <c r="R351" s="100" t="s">
        <v>163</v>
      </c>
      <c r="S351" s="81" t="s">
        <v>163</v>
      </c>
    </row>
    <row r="352" spans="1:19" x14ac:dyDescent="0.25">
      <c r="A352" s="47" t="s">
        <v>160</v>
      </c>
      <c r="B352" s="5" t="s">
        <v>200</v>
      </c>
      <c r="C352" s="54" t="s">
        <v>67</v>
      </c>
      <c r="D352" s="21">
        <v>0</v>
      </c>
      <c r="E352" s="21">
        <v>0</v>
      </c>
      <c r="F352" s="21">
        <v>0</v>
      </c>
      <c r="G352" s="21">
        <v>0</v>
      </c>
      <c r="H352" s="21">
        <v>0</v>
      </c>
      <c r="I352" s="21" t="s">
        <v>84</v>
      </c>
      <c r="J352" s="21">
        <v>0</v>
      </c>
      <c r="K352" s="21" t="s">
        <v>84</v>
      </c>
      <c r="L352" s="21">
        <v>0</v>
      </c>
      <c r="M352" s="21" t="s">
        <v>84</v>
      </c>
      <c r="N352" s="21">
        <v>0</v>
      </c>
      <c r="O352" s="21" t="s">
        <v>84</v>
      </c>
      <c r="P352" s="21">
        <v>0</v>
      </c>
      <c r="Q352" s="100" t="s">
        <v>84</v>
      </c>
      <c r="R352" s="101">
        <f t="shared" si="232"/>
        <v>0</v>
      </c>
      <c r="S352" s="81" t="s">
        <v>84</v>
      </c>
    </row>
    <row r="353" spans="1:19" x14ac:dyDescent="0.25">
      <c r="A353" s="47" t="s">
        <v>161</v>
      </c>
      <c r="B353" s="5" t="s">
        <v>201</v>
      </c>
      <c r="C353" s="54" t="s">
        <v>183</v>
      </c>
      <c r="D353" s="21" t="s">
        <v>84</v>
      </c>
      <c r="E353" s="21" t="s">
        <v>84</v>
      </c>
      <c r="F353" s="21" t="s">
        <v>84</v>
      </c>
      <c r="G353" s="21" t="s">
        <v>84</v>
      </c>
      <c r="H353" s="21" t="s">
        <v>84</v>
      </c>
      <c r="I353" s="21" t="s">
        <v>84</v>
      </c>
      <c r="J353" s="21" t="s">
        <v>84</v>
      </c>
      <c r="K353" s="21" t="s">
        <v>84</v>
      </c>
      <c r="L353" s="21" t="s">
        <v>84</v>
      </c>
      <c r="M353" s="21" t="s">
        <v>84</v>
      </c>
      <c r="N353" s="21" t="s">
        <v>84</v>
      </c>
      <c r="O353" s="21" t="s">
        <v>84</v>
      </c>
      <c r="P353" s="21" t="s">
        <v>84</v>
      </c>
      <c r="Q353" s="100" t="s">
        <v>84</v>
      </c>
      <c r="R353" s="100" t="s">
        <v>84</v>
      </c>
      <c r="S353" s="81" t="s">
        <v>84</v>
      </c>
    </row>
    <row r="354" spans="1:19" ht="47.25" x14ac:dyDescent="0.25">
      <c r="A354" s="47" t="s">
        <v>207</v>
      </c>
      <c r="B354" s="5" t="s">
        <v>540</v>
      </c>
      <c r="C354" s="54" t="s">
        <v>321</v>
      </c>
      <c r="D354" s="21">
        <v>0</v>
      </c>
      <c r="E354" s="21">
        <v>0</v>
      </c>
      <c r="F354" s="21">
        <v>0</v>
      </c>
      <c r="G354" s="21">
        <v>0</v>
      </c>
      <c r="H354" s="21">
        <v>0</v>
      </c>
      <c r="I354" s="21" t="s">
        <v>84</v>
      </c>
      <c r="J354" s="21">
        <v>0</v>
      </c>
      <c r="K354" s="21" t="s">
        <v>84</v>
      </c>
      <c r="L354" s="21">
        <v>0</v>
      </c>
      <c r="M354" s="21" t="s">
        <v>84</v>
      </c>
      <c r="N354" s="21">
        <v>0</v>
      </c>
      <c r="O354" s="21" t="s">
        <v>84</v>
      </c>
      <c r="P354" s="21">
        <v>0</v>
      </c>
      <c r="Q354" s="100" t="s">
        <v>84</v>
      </c>
      <c r="R354" s="101">
        <f t="shared" si="232"/>
        <v>0</v>
      </c>
      <c r="S354" s="81" t="s">
        <v>84</v>
      </c>
    </row>
    <row r="355" spans="1:19" ht="31.5" x14ac:dyDescent="0.25">
      <c r="A355" s="47" t="s">
        <v>291</v>
      </c>
      <c r="B355" s="5" t="s">
        <v>585</v>
      </c>
      <c r="C355" s="54" t="s">
        <v>321</v>
      </c>
      <c r="D355" s="21" t="s">
        <v>84</v>
      </c>
      <c r="E355" s="21" t="s">
        <v>84</v>
      </c>
      <c r="F355" s="21" t="s">
        <v>84</v>
      </c>
      <c r="G355" s="21" t="s">
        <v>84</v>
      </c>
      <c r="H355" s="21" t="s">
        <v>84</v>
      </c>
      <c r="I355" s="21" t="s">
        <v>84</v>
      </c>
      <c r="J355" s="21" t="s">
        <v>84</v>
      </c>
      <c r="K355" s="21" t="s">
        <v>84</v>
      </c>
      <c r="L355" s="21" t="s">
        <v>84</v>
      </c>
      <c r="M355" s="21" t="s">
        <v>84</v>
      </c>
      <c r="N355" s="21" t="s">
        <v>84</v>
      </c>
      <c r="O355" s="21" t="s">
        <v>84</v>
      </c>
      <c r="P355" s="21" t="s">
        <v>84</v>
      </c>
      <c r="Q355" s="100" t="s">
        <v>84</v>
      </c>
      <c r="R355" s="100" t="s">
        <v>84</v>
      </c>
      <c r="S355" s="81" t="s">
        <v>84</v>
      </c>
    </row>
    <row r="356" spans="1:19" x14ac:dyDescent="0.25">
      <c r="A356" s="47" t="s">
        <v>162</v>
      </c>
      <c r="B356" s="16" t="s">
        <v>159</v>
      </c>
      <c r="C356" s="88" t="s">
        <v>84</v>
      </c>
      <c r="D356" s="21" t="s">
        <v>163</v>
      </c>
      <c r="E356" s="21" t="s">
        <v>163</v>
      </c>
      <c r="F356" s="21" t="s">
        <v>163</v>
      </c>
      <c r="G356" s="21" t="s">
        <v>163</v>
      </c>
      <c r="H356" s="21" t="s">
        <v>163</v>
      </c>
      <c r="I356" s="21" t="s">
        <v>163</v>
      </c>
      <c r="J356" s="21" t="s">
        <v>163</v>
      </c>
      <c r="K356" s="21" t="s">
        <v>163</v>
      </c>
      <c r="L356" s="21" t="s">
        <v>163</v>
      </c>
      <c r="M356" s="21" t="s">
        <v>163</v>
      </c>
      <c r="N356" s="21" t="s">
        <v>163</v>
      </c>
      <c r="O356" s="21" t="s">
        <v>163</v>
      </c>
      <c r="P356" s="21" t="s">
        <v>163</v>
      </c>
      <c r="Q356" s="100" t="s">
        <v>163</v>
      </c>
      <c r="R356" s="100" t="s">
        <v>163</v>
      </c>
      <c r="S356" s="81" t="s">
        <v>163</v>
      </c>
    </row>
    <row r="357" spans="1:19" ht="18" customHeight="1" x14ac:dyDescent="0.25">
      <c r="A357" s="47" t="s">
        <v>292</v>
      </c>
      <c r="B357" s="5" t="s">
        <v>310</v>
      </c>
      <c r="C357" s="54" t="s">
        <v>26</v>
      </c>
      <c r="D357" s="21" t="s">
        <v>84</v>
      </c>
      <c r="E357" s="21" t="s">
        <v>84</v>
      </c>
      <c r="F357" s="21" t="s">
        <v>84</v>
      </c>
      <c r="G357" s="21" t="s">
        <v>84</v>
      </c>
      <c r="H357" s="21" t="s">
        <v>84</v>
      </c>
      <c r="I357" s="21" t="s">
        <v>84</v>
      </c>
      <c r="J357" s="21" t="s">
        <v>84</v>
      </c>
      <c r="K357" s="21" t="s">
        <v>84</v>
      </c>
      <c r="L357" s="21" t="s">
        <v>84</v>
      </c>
      <c r="M357" s="21" t="s">
        <v>84</v>
      </c>
      <c r="N357" s="21" t="s">
        <v>84</v>
      </c>
      <c r="O357" s="21" t="s">
        <v>84</v>
      </c>
      <c r="P357" s="21" t="s">
        <v>84</v>
      </c>
      <c r="Q357" s="100" t="s">
        <v>84</v>
      </c>
      <c r="R357" s="100" t="s">
        <v>84</v>
      </c>
      <c r="S357" s="81" t="s">
        <v>84</v>
      </c>
    </row>
    <row r="358" spans="1:19" ht="47.25" x14ac:dyDescent="0.25">
      <c r="A358" s="47" t="s">
        <v>293</v>
      </c>
      <c r="B358" s="1" t="s">
        <v>453</v>
      </c>
      <c r="C358" s="54" t="s">
        <v>26</v>
      </c>
      <c r="D358" s="21" t="s">
        <v>84</v>
      </c>
      <c r="E358" s="21" t="s">
        <v>84</v>
      </c>
      <c r="F358" s="21" t="s">
        <v>84</v>
      </c>
      <c r="G358" s="21" t="s">
        <v>84</v>
      </c>
      <c r="H358" s="21" t="s">
        <v>84</v>
      </c>
      <c r="I358" s="21" t="s">
        <v>84</v>
      </c>
      <c r="J358" s="21" t="s">
        <v>84</v>
      </c>
      <c r="K358" s="21" t="s">
        <v>84</v>
      </c>
      <c r="L358" s="21" t="s">
        <v>84</v>
      </c>
      <c r="M358" s="21" t="s">
        <v>84</v>
      </c>
      <c r="N358" s="21" t="s">
        <v>84</v>
      </c>
      <c r="O358" s="21" t="s">
        <v>84</v>
      </c>
      <c r="P358" s="21" t="s">
        <v>84</v>
      </c>
      <c r="Q358" s="100" t="s">
        <v>84</v>
      </c>
      <c r="R358" s="100" t="s">
        <v>84</v>
      </c>
      <c r="S358" s="81" t="s">
        <v>84</v>
      </c>
    </row>
    <row r="359" spans="1:19" ht="47.25" x14ac:dyDescent="0.25">
      <c r="A359" s="47" t="s">
        <v>294</v>
      </c>
      <c r="B359" s="1" t="s">
        <v>454</v>
      </c>
      <c r="C359" s="54" t="s">
        <v>26</v>
      </c>
      <c r="D359" s="21" t="s">
        <v>84</v>
      </c>
      <c r="E359" s="21" t="s">
        <v>84</v>
      </c>
      <c r="F359" s="21" t="s">
        <v>84</v>
      </c>
      <c r="G359" s="21" t="s">
        <v>84</v>
      </c>
      <c r="H359" s="21" t="s">
        <v>84</v>
      </c>
      <c r="I359" s="21" t="s">
        <v>84</v>
      </c>
      <c r="J359" s="21" t="s">
        <v>84</v>
      </c>
      <c r="K359" s="21" t="s">
        <v>84</v>
      </c>
      <c r="L359" s="21" t="s">
        <v>84</v>
      </c>
      <c r="M359" s="21" t="s">
        <v>84</v>
      </c>
      <c r="N359" s="21" t="s">
        <v>84</v>
      </c>
      <c r="O359" s="21" t="s">
        <v>84</v>
      </c>
      <c r="P359" s="21" t="s">
        <v>84</v>
      </c>
      <c r="Q359" s="100" t="s">
        <v>84</v>
      </c>
      <c r="R359" s="100" t="s">
        <v>84</v>
      </c>
      <c r="S359" s="81" t="s">
        <v>84</v>
      </c>
    </row>
    <row r="360" spans="1:19" ht="31.5" x14ac:dyDescent="0.25">
      <c r="A360" s="47" t="s">
        <v>295</v>
      </c>
      <c r="B360" s="1" t="s">
        <v>204</v>
      </c>
      <c r="C360" s="54" t="s">
        <v>26</v>
      </c>
      <c r="D360" s="21" t="s">
        <v>84</v>
      </c>
      <c r="E360" s="21" t="s">
        <v>84</v>
      </c>
      <c r="F360" s="21" t="s">
        <v>84</v>
      </c>
      <c r="G360" s="21" t="s">
        <v>84</v>
      </c>
      <c r="H360" s="21" t="s">
        <v>84</v>
      </c>
      <c r="I360" s="21" t="s">
        <v>84</v>
      </c>
      <c r="J360" s="21" t="s">
        <v>84</v>
      </c>
      <c r="K360" s="21" t="s">
        <v>84</v>
      </c>
      <c r="L360" s="21" t="s">
        <v>84</v>
      </c>
      <c r="M360" s="21" t="s">
        <v>84</v>
      </c>
      <c r="N360" s="21" t="s">
        <v>84</v>
      </c>
      <c r="O360" s="21" t="s">
        <v>84</v>
      </c>
      <c r="P360" s="21" t="s">
        <v>84</v>
      </c>
      <c r="Q360" s="100" t="s">
        <v>84</v>
      </c>
      <c r="R360" s="100" t="s">
        <v>84</v>
      </c>
      <c r="S360" s="81" t="s">
        <v>84</v>
      </c>
    </row>
    <row r="361" spans="1:19" x14ac:dyDescent="0.25">
      <c r="A361" s="47" t="s">
        <v>296</v>
      </c>
      <c r="B361" s="5" t="s">
        <v>309</v>
      </c>
      <c r="C361" s="54" t="s">
        <v>67</v>
      </c>
      <c r="D361" s="21" t="s">
        <v>84</v>
      </c>
      <c r="E361" s="21" t="s">
        <v>84</v>
      </c>
      <c r="F361" s="21" t="s">
        <v>84</v>
      </c>
      <c r="G361" s="21" t="s">
        <v>84</v>
      </c>
      <c r="H361" s="21" t="s">
        <v>84</v>
      </c>
      <c r="I361" s="21" t="s">
        <v>84</v>
      </c>
      <c r="J361" s="21" t="s">
        <v>84</v>
      </c>
      <c r="K361" s="21" t="s">
        <v>84</v>
      </c>
      <c r="L361" s="21" t="s">
        <v>84</v>
      </c>
      <c r="M361" s="21" t="s">
        <v>84</v>
      </c>
      <c r="N361" s="21" t="s">
        <v>84</v>
      </c>
      <c r="O361" s="21" t="s">
        <v>84</v>
      </c>
      <c r="P361" s="21" t="s">
        <v>84</v>
      </c>
      <c r="Q361" s="100" t="s">
        <v>84</v>
      </c>
      <c r="R361" s="100" t="s">
        <v>84</v>
      </c>
      <c r="S361" s="81" t="s">
        <v>84</v>
      </c>
    </row>
    <row r="362" spans="1:19" ht="31.5" x14ac:dyDescent="0.25">
      <c r="A362" s="47" t="s">
        <v>297</v>
      </c>
      <c r="B362" s="1" t="s">
        <v>205</v>
      </c>
      <c r="C362" s="54" t="s">
        <v>67</v>
      </c>
      <c r="D362" s="21" t="s">
        <v>84</v>
      </c>
      <c r="E362" s="21" t="s">
        <v>84</v>
      </c>
      <c r="F362" s="21" t="s">
        <v>84</v>
      </c>
      <c r="G362" s="21" t="s">
        <v>84</v>
      </c>
      <c r="H362" s="21" t="s">
        <v>84</v>
      </c>
      <c r="I362" s="21" t="s">
        <v>84</v>
      </c>
      <c r="J362" s="21" t="s">
        <v>84</v>
      </c>
      <c r="K362" s="21" t="s">
        <v>84</v>
      </c>
      <c r="L362" s="21" t="s">
        <v>84</v>
      </c>
      <c r="M362" s="21" t="s">
        <v>84</v>
      </c>
      <c r="N362" s="21" t="s">
        <v>84</v>
      </c>
      <c r="O362" s="21" t="s">
        <v>84</v>
      </c>
      <c r="P362" s="21" t="s">
        <v>84</v>
      </c>
      <c r="Q362" s="100" t="s">
        <v>84</v>
      </c>
      <c r="R362" s="100" t="s">
        <v>84</v>
      </c>
      <c r="S362" s="81" t="s">
        <v>84</v>
      </c>
    </row>
    <row r="363" spans="1:19" x14ac:dyDescent="0.25">
      <c r="A363" s="47" t="s">
        <v>298</v>
      </c>
      <c r="B363" s="1" t="s">
        <v>206</v>
      </c>
      <c r="C363" s="54" t="s">
        <v>67</v>
      </c>
      <c r="D363" s="21" t="s">
        <v>84</v>
      </c>
      <c r="E363" s="21" t="s">
        <v>84</v>
      </c>
      <c r="F363" s="21" t="s">
        <v>84</v>
      </c>
      <c r="G363" s="21" t="s">
        <v>84</v>
      </c>
      <c r="H363" s="21" t="s">
        <v>84</v>
      </c>
      <c r="I363" s="21" t="s">
        <v>84</v>
      </c>
      <c r="J363" s="21" t="s">
        <v>84</v>
      </c>
      <c r="K363" s="21" t="s">
        <v>84</v>
      </c>
      <c r="L363" s="21" t="s">
        <v>84</v>
      </c>
      <c r="M363" s="21" t="s">
        <v>84</v>
      </c>
      <c r="N363" s="21" t="s">
        <v>84</v>
      </c>
      <c r="O363" s="21" t="s">
        <v>84</v>
      </c>
      <c r="P363" s="21" t="s">
        <v>84</v>
      </c>
      <c r="Q363" s="100" t="s">
        <v>84</v>
      </c>
      <c r="R363" s="100" t="s">
        <v>84</v>
      </c>
      <c r="S363" s="81" t="s">
        <v>84</v>
      </c>
    </row>
    <row r="364" spans="1:19" ht="31.5" x14ac:dyDescent="0.25">
      <c r="A364" s="47" t="s">
        <v>299</v>
      </c>
      <c r="B364" s="5" t="s">
        <v>308</v>
      </c>
      <c r="C364" s="54" t="s">
        <v>321</v>
      </c>
      <c r="D364" s="21" t="s">
        <v>84</v>
      </c>
      <c r="E364" s="21" t="s">
        <v>84</v>
      </c>
      <c r="F364" s="21" t="s">
        <v>84</v>
      </c>
      <c r="G364" s="21" t="s">
        <v>84</v>
      </c>
      <c r="H364" s="21" t="s">
        <v>84</v>
      </c>
      <c r="I364" s="21" t="s">
        <v>84</v>
      </c>
      <c r="J364" s="21" t="s">
        <v>84</v>
      </c>
      <c r="K364" s="21" t="s">
        <v>84</v>
      </c>
      <c r="L364" s="21" t="s">
        <v>84</v>
      </c>
      <c r="M364" s="21" t="s">
        <v>84</v>
      </c>
      <c r="N364" s="21" t="s">
        <v>84</v>
      </c>
      <c r="O364" s="21" t="s">
        <v>84</v>
      </c>
      <c r="P364" s="21" t="s">
        <v>84</v>
      </c>
      <c r="Q364" s="100" t="s">
        <v>84</v>
      </c>
      <c r="R364" s="100" t="s">
        <v>84</v>
      </c>
      <c r="S364" s="81" t="s">
        <v>84</v>
      </c>
    </row>
    <row r="365" spans="1:19" x14ac:dyDescent="0.25">
      <c r="A365" s="47" t="s">
        <v>300</v>
      </c>
      <c r="B365" s="1" t="s">
        <v>202</v>
      </c>
      <c r="C365" s="54" t="s">
        <v>321</v>
      </c>
      <c r="D365" s="85" t="s">
        <v>84</v>
      </c>
      <c r="E365" s="85" t="s">
        <v>84</v>
      </c>
      <c r="F365" s="85" t="s">
        <v>84</v>
      </c>
      <c r="G365" s="85" t="s">
        <v>84</v>
      </c>
      <c r="H365" s="85" t="s">
        <v>84</v>
      </c>
      <c r="I365" s="85" t="s">
        <v>84</v>
      </c>
      <c r="J365" s="85" t="s">
        <v>84</v>
      </c>
      <c r="K365" s="85" t="s">
        <v>84</v>
      </c>
      <c r="L365" s="85" t="s">
        <v>84</v>
      </c>
      <c r="M365" s="85" t="s">
        <v>84</v>
      </c>
      <c r="N365" s="85" t="s">
        <v>84</v>
      </c>
      <c r="O365" s="85" t="s">
        <v>84</v>
      </c>
      <c r="P365" s="85" t="s">
        <v>84</v>
      </c>
      <c r="Q365" s="103" t="s">
        <v>84</v>
      </c>
      <c r="R365" s="103" t="s">
        <v>84</v>
      </c>
      <c r="S365" s="89" t="s">
        <v>84</v>
      </c>
    </row>
    <row r="366" spans="1:19" x14ac:dyDescent="0.25">
      <c r="A366" s="47" t="s">
        <v>301</v>
      </c>
      <c r="B366" s="1" t="s">
        <v>203</v>
      </c>
      <c r="C366" s="54" t="s">
        <v>321</v>
      </c>
      <c r="D366" s="85" t="s">
        <v>84</v>
      </c>
      <c r="E366" s="85" t="s">
        <v>84</v>
      </c>
      <c r="F366" s="85" t="s">
        <v>84</v>
      </c>
      <c r="G366" s="85" t="s">
        <v>84</v>
      </c>
      <c r="H366" s="85" t="s">
        <v>84</v>
      </c>
      <c r="I366" s="85" t="s">
        <v>84</v>
      </c>
      <c r="J366" s="85" t="s">
        <v>84</v>
      </c>
      <c r="K366" s="85" t="s">
        <v>84</v>
      </c>
      <c r="L366" s="85" t="s">
        <v>84</v>
      </c>
      <c r="M366" s="85" t="s">
        <v>84</v>
      </c>
      <c r="N366" s="85" t="s">
        <v>84</v>
      </c>
      <c r="O366" s="85" t="s">
        <v>84</v>
      </c>
      <c r="P366" s="85" t="s">
        <v>84</v>
      </c>
      <c r="Q366" s="103" t="s">
        <v>84</v>
      </c>
      <c r="R366" s="103" t="s">
        <v>84</v>
      </c>
      <c r="S366" s="89" t="s">
        <v>84</v>
      </c>
    </row>
    <row r="367" spans="1:19" ht="16.5" thickBot="1" x14ac:dyDescent="0.3">
      <c r="A367" s="49" t="s">
        <v>302</v>
      </c>
      <c r="B367" s="19" t="s">
        <v>455</v>
      </c>
      <c r="C367" s="56" t="s">
        <v>28</v>
      </c>
      <c r="D367" s="23">
        <f>'[1]7.Затраты на персонал'!G$16</f>
        <v>1935.7674999999997</v>
      </c>
      <c r="E367" s="23">
        <f>'[3]АО "Россети Янтарь"'!$AI$115</f>
        <v>1855.4749999999999</v>
      </c>
      <c r="F367" s="23">
        <f>'[1]7.Затраты на персонал'!O$16</f>
        <v>1954</v>
      </c>
      <c r="G367" s="23">
        <f>'[3]АО "Россети Янтарь"'!$AJ$115</f>
        <v>1948</v>
      </c>
      <c r="H367" s="107">
        <f>'[3]АО "Россети Янтарь"'!$AK$115</f>
        <v>1941</v>
      </c>
      <c r="I367" s="107" t="s">
        <v>84</v>
      </c>
      <c r="J367" s="107">
        <f>'[3]АО "Россети Янтарь"'!$AL$115</f>
        <v>1934</v>
      </c>
      <c r="K367" s="107" t="s">
        <v>84</v>
      </c>
      <c r="L367" s="107">
        <f>'[3]АО "Россети Янтарь"'!$AM$115</f>
        <v>1929.12</v>
      </c>
      <c r="M367" s="107" t="s">
        <v>84</v>
      </c>
      <c r="N367" s="107">
        <f>'[3]АО "Россети Янтарь"'!$AN$115</f>
        <v>1929.12</v>
      </c>
      <c r="O367" s="107" t="s">
        <v>84</v>
      </c>
      <c r="P367" s="107">
        <f>'[3]АО "Россети Янтарь"'!$AO$115</f>
        <v>1929.12</v>
      </c>
      <c r="Q367" s="107" t="s">
        <v>84</v>
      </c>
      <c r="R367" s="107">
        <f>P367</f>
        <v>1929.12</v>
      </c>
      <c r="S367" s="24" t="s">
        <v>84</v>
      </c>
    </row>
    <row r="368" spans="1:19" ht="15.75" customHeight="1" x14ac:dyDescent="0.25">
      <c r="A368" s="163" t="s">
        <v>685</v>
      </c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64"/>
      <c r="R368" s="164"/>
      <c r="S368" s="164"/>
    </row>
    <row r="369" spans="1:19" ht="10.5" customHeight="1" thickBot="1" x14ac:dyDescent="0.3">
      <c r="A369" s="165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49.5" customHeight="1" x14ac:dyDescent="0.25">
      <c r="A370" s="146" t="s">
        <v>0</v>
      </c>
      <c r="B370" s="159" t="s">
        <v>1</v>
      </c>
      <c r="C370" s="161" t="s">
        <v>176</v>
      </c>
      <c r="D370" s="130"/>
      <c r="E370" s="130"/>
      <c r="F370" s="144" t="s">
        <v>691</v>
      </c>
      <c r="G370" s="145"/>
      <c r="H370" s="144" t="s">
        <v>699</v>
      </c>
      <c r="I370" s="145"/>
      <c r="J370" s="144" t="s">
        <v>700</v>
      </c>
      <c r="K370" s="145"/>
      <c r="L370" s="144" t="s">
        <v>701</v>
      </c>
      <c r="M370" s="145"/>
      <c r="N370" s="144" t="s">
        <v>702</v>
      </c>
      <c r="O370" s="145"/>
      <c r="P370" s="144" t="s">
        <v>703</v>
      </c>
      <c r="Q370" s="145"/>
      <c r="R370" s="152" t="s">
        <v>89</v>
      </c>
      <c r="S370" s="153"/>
    </row>
    <row r="371" spans="1:19" ht="103.5" customHeight="1" x14ac:dyDescent="0.25">
      <c r="A371" s="147"/>
      <c r="B371" s="160"/>
      <c r="C371" s="162"/>
      <c r="D371" s="97" t="s">
        <v>68</v>
      </c>
      <c r="E371" s="97" t="s">
        <v>697</v>
      </c>
      <c r="F371" s="97" t="s">
        <v>698</v>
      </c>
      <c r="G371" s="97" t="s">
        <v>693</v>
      </c>
      <c r="H371" s="97" t="s">
        <v>692</v>
      </c>
      <c r="I371" s="97" t="s">
        <v>693</v>
      </c>
      <c r="J371" s="97" t="s">
        <v>692</v>
      </c>
      <c r="K371" s="97" t="s">
        <v>693</v>
      </c>
      <c r="L371" s="97" t="s">
        <v>692</v>
      </c>
      <c r="M371" s="97" t="s">
        <v>693</v>
      </c>
      <c r="N371" s="97" t="s">
        <v>692</v>
      </c>
      <c r="O371" s="97" t="s">
        <v>693</v>
      </c>
      <c r="P371" s="97" t="s">
        <v>692</v>
      </c>
      <c r="Q371" s="97" t="s">
        <v>693</v>
      </c>
      <c r="R371" s="112" t="s">
        <v>692</v>
      </c>
      <c r="S371" s="123" t="s">
        <v>693</v>
      </c>
    </row>
    <row r="372" spans="1:19" ht="16.5" thickBot="1" x14ac:dyDescent="0.3">
      <c r="A372" s="34">
        <v>1</v>
      </c>
      <c r="B372" s="35">
        <v>2</v>
      </c>
      <c r="C372" s="58">
        <v>3</v>
      </c>
      <c r="D372" s="45">
        <v>4</v>
      </c>
      <c r="E372" s="45">
        <v>5</v>
      </c>
      <c r="F372" s="45">
        <v>6</v>
      </c>
      <c r="G372" s="45">
        <v>7</v>
      </c>
      <c r="H372" s="45">
        <v>8</v>
      </c>
      <c r="I372" s="45">
        <v>9</v>
      </c>
      <c r="J372" s="98">
        <v>10</v>
      </c>
      <c r="K372" s="98">
        <v>11</v>
      </c>
      <c r="L372" s="98">
        <v>12</v>
      </c>
      <c r="M372" s="98">
        <v>13</v>
      </c>
      <c r="N372" s="98">
        <v>14</v>
      </c>
      <c r="O372" s="98">
        <v>15</v>
      </c>
      <c r="P372" s="98">
        <v>16</v>
      </c>
      <c r="Q372" s="98">
        <v>17</v>
      </c>
      <c r="R372" s="98">
        <v>18</v>
      </c>
      <c r="S372" s="113">
        <v>19</v>
      </c>
    </row>
    <row r="373" spans="1:19" ht="30.75" customHeight="1" x14ac:dyDescent="0.25">
      <c r="A373" s="150" t="s">
        <v>657</v>
      </c>
      <c r="B373" s="151"/>
      <c r="C373" s="59" t="s">
        <v>321</v>
      </c>
      <c r="D373" s="132">
        <f>'[1]6.ИПР'!G$37/1000</f>
        <v>2751.294447924</v>
      </c>
      <c r="E373" s="132">
        <f>'[2]6.ИПР'!$H$38/1000</f>
        <v>2488.5179222890029</v>
      </c>
      <c r="F373" s="132">
        <f>'[1]6.ИПР'!O$37/1000</f>
        <v>2371.66907442</v>
      </c>
      <c r="G373" s="132">
        <f>'[2]6.ИПР'!$I$38/1000</f>
        <v>3953.9671270000003</v>
      </c>
      <c r="H373" s="108">
        <f>'[2]6.ИПР'!$P$38/1000</f>
        <v>2357.7659616700003</v>
      </c>
      <c r="I373" s="108" t="s">
        <v>84</v>
      </c>
      <c r="J373" s="108">
        <f>'[2]6.ИПР'!$Q$38/1000</f>
        <v>2310.0908073788542</v>
      </c>
      <c r="K373" s="108" t="s">
        <v>84</v>
      </c>
      <c r="L373" s="108">
        <f>'[2]6.ИПР'!$R$38/1000</f>
        <v>1705.7072733220086</v>
      </c>
      <c r="M373" s="108" t="s">
        <v>84</v>
      </c>
      <c r="N373" s="108">
        <f>'[2]6.ИПР'!$S$38/1000</f>
        <v>1906.67039374</v>
      </c>
      <c r="O373" s="108" t="s">
        <v>84</v>
      </c>
      <c r="P373" s="108">
        <f>'[2]6.ИПР'!$T$38/1000</f>
        <v>1906.67039374</v>
      </c>
      <c r="Q373" s="108" t="s">
        <v>84</v>
      </c>
      <c r="R373" s="108">
        <f>P373+N373+L373+J373+H373</f>
        <v>10186.904829850864</v>
      </c>
      <c r="S373" s="40" t="s">
        <v>84</v>
      </c>
    </row>
    <row r="374" spans="1:19" x14ac:dyDescent="0.25">
      <c r="A374" s="36" t="s">
        <v>8</v>
      </c>
      <c r="B374" s="25" t="s">
        <v>631</v>
      </c>
      <c r="C374" s="60" t="s">
        <v>321</v>
      </c>
      <c r="D374" s="133">
        <f>'[1]6.ИПР'!G$38/1000</f>
        <v>2751.294447924</v>
      </c>
      <c r="E374" s="133">
        <f>'[2]6.ИПР'!$H$39/1000</f>
        <v>2488.5179222890029</v>
      </c>
      <c r="F374" s="133">
        <f>'[1]6.ИПР'!O$38/1000</f>
        <v>2371.66907442</v>
      </c>
      <c r="G374" s="133">
        <f>'[2]6.ИПР'!$I$39/1000</f>
        <v>3517.4503592400001</v>
      </c>
      <c r="H374" s="109">
        <f>'[2]6.ИПР'!$P$39/1000</f>
        <v>2357.7659616700003</v>
      </c>
      <c r="I374" s="109" t="s">
        <v>84</v>
      </c>
      <c r="J374" s="109">
        <f>'[2]6.ИПР'!$Q$39/1000</f>
        <v>2310.0908073788542</v>
      </c>
      <c r="K374" s="109" t="s">
        <v>84</v>
      </c>
      <c r="L374" s="109">
        <f>'[2]6.ИПР'!$R$39/1000</f>
        <v>1705.7072733220086</v>
      </c>
      <c r="M374" s="109" t="s">
        <v>84</v>
      </c>
      <c r="N374" s="109">
        <f>'[2]6.ИПР'!$S$39/1000</f>
        <v>1906.67039374</v>
      </c>
      <c r="O374" s="109" t="s">
        <v>84</v>
      </c>
      <c r="P374" s="109">
        <f>'[2]6.ИПР'!$T$39/1000</f>
        <v>1906.67039374</v>
      </c>
      <c r="Q374" s="109" t="s">
        <v>84</v>
      </c>
      <c r="R374" s="109">
        <f t="shared" ref="R374:R376" si="244">P374+N374+L374+J374+H374</f>
        <v>10186.904829850864</v>
      </c>
      <c r="S374" s="42" t="s">
        <v>84</v>
      </c>
    </row>
    <row r="375" spans="1:19" x14ac:dyDescent="0.25">
      <c r="A375" s="36" t="s">
        <v>9</v>
      </c>
      <c r="B375" s="26" t="s">
        <v>69</v>
      </c>
      <c r="C375" s="60" t="s">
        <v>321</v>
      </c>
      <c r="D375" s="133">
        <f>'[1]6.ИПР'!G$39/1000</f>
        <v>701.66052280399992</v>
      </c>
      <c r="E375" s="133">
        <f>'[2]6.ИПР'!$H$40/1000</f>
        <v>863.94502588387297</v>
      </c>
      <c r="F375" s="133">
        <f>'[1]6.ИПР'!O$39/1000</f>
        <v>120</v>
      </c>
      <c r="G375" s="133">
        <f>'[2]6.ИПР'!$I$40/1000</f>
        <v>737.81250548000003</v>
      </c>
      <c r="H375" s="109">
        <f>'[2]6.ИПР'!$P$40/1000</f>
        <v>197.32496166999999</v>
      </c>
      <c r="I375" s="109" t="s">
        <v>84</v>
      </c>
      <c r="J375" s="109">
        <f>'[2]6.ИПР'!$Q$40/1000</f>
        <v>89.475999999999999</v>
      </c>
      <c r="K375" s="109" t="s">
        <v>84</v>
      </c>
      <c r="L375" s="109">
        <f>'[2]6.ИПР'!$R$40/1000</f>
        <v>95.331999999999994</v>
      </c>
      <c r="M375" s="109" t="s">
        <v>84</v>
      </c>
      <c r="N375" s="109">
        <f>'[2]6.ИПР'!$S$40/1000</f>
        <v>95.331999999999994</v>
      </c>
      <c r="O375" s="109" t="s">
        <v>84</v>
      </c>
      <c r="P375" s="109">
        <f>'[2]6.ИПР'!$T$40/1000</f>
        <v>95.331999999999994</v>
      </c>
      <c r="Q375" s="109" t="s">
        <v>84</v>
      </c>
      <c r="R375" s="109">
        <f t="shared" si="244"/>
        <v>572.79696166999997</v>
      </c>
      <c r="S375" s="42" t="s">
        <v>84</v>
      </c>
    </row>
    <row r="376" spans="1:19" ht="31.5" x14ac:dyDescent="0.25">
      <c r="A376" s="36" t="s">
        <v>70</v>
      </c>
      <c r="B376" s="27" t="s">
        <v>542</v>
      </c>
      <c r="C376" s="60" t="s">
        <v>321</v>
      </c>
      <c r="D376" s="133">
        <f>D384</f>
        <v>651.52954324399991</v>
      </c>
      <c r="E376" s="133">
        <f>E384+E382</f>
        <v>863.94502588387297</v>
      </c>
      <c r="F376" s="133">
        <f t="shared" ref="F376" si="245">F375</f>
        <v>120</v>
      </c>
      <c r="G376" s="133">
        <f>G384</f>
        <v>414.36123501000003</v>
      </c>
      <c r="H376" s="133">
        <f>H384</f>
        <v>67.121215339999992</v>
      </c>
      <c r="I376" s="109" t="s">
        <v>84</v>
      </c>
      <c r="J376" s="133">
        <f>J384</f>
        <v>89.475999999999999</v>
      </c>
      <c r="K376" s="109" t="s">
        <v>84</v>
      </c>
      <c r="L376" s="133">
        <f>L384</f>
        <v>95.331999999999994</v>
      </c>
      <c r="M376" s="109" t="s">
        <v>84</v>
      </c>
      <c r="N376" s="133">
        <f>N384</f>
        <v>95.331999999999994</v>
      </c>
      <c r="O376" s="109" t="s">
        <v>84</v>
      </c>
      <c r="P376" s="133">
        <f>P384</f>
        <v>95.331999999999994</v>
      </c>
      <c r="Q376" s="109" t="s">
        <v>84</v>
      </c>
      <c r="R376" s="109">
        <f t="shared" si="244"/>
        <v>442.59321533999997</v>
      </c>
      <c r="S376" s="42" t="s">
        <v>84</v>
      </c>
    </row>
    <row r="377" spans="1:19" x14ac:dyDescent="0.25">
      <c r="A377" s="36" t="s">
        <v>164</v>
      </c>
      <c r="B377" s="28" t="s">
        <v>457</v>
      </c>
      <c r="C377" s="60" t="s">
        <v>321</v>
      </c>
      <c r="D377" s="133" t="s">
        <v>84</v>
      </c>
      <c r="E377" s="133" t="s">
        <v>84</v>
      </c>
      <c r="F377" s="133" t="s">
        <v>84</v>
      </c>
      <c r="G377" s="133" t="s">
        <v>84</v>
      </c>
      <c r="H377" s="109" t="s">
        <v>84</v>
      </c>
      <c r="I377" s="109" t="s">
        <v>84</v>
      </c>
      <c r="J377" s="109" t="s">
        <v>84</v>
      </c>
      <c r="K377" s="109" t="s">
        <v>84</v>
      </c>
      <c r="L377" s="109" t="s">
        <v>84</v>
      </c>
      <c r="M377" s="109" t="s">
        <v>84</v>
      </c>
      <c r="N377" s="109" t="s">
        <v>84</v>
      </c>
      <c r="O377" s="109" t="s">
        <v>84</v>
      </c>
      <c r="P377" s="109" t="s">
        <v>84</v>
      </c>
      <c r="Q377" s="109" t="s">
        <v>84</v>
      </c>
      <c r="R377" s="109" t="s">
        <v>84</v>
      </c>
      <c r="S377" s="42" t="s">
        <v>84</v>
      </c>
    </row>
    <row r="378" spans="1:19" ht="31.5" x14ac:dyDescent="0.25">
      <c r="A378" s="36" t="s">
        <v>497</v>
      </c>
      <c r="B378" s="29" t="s">
        <v>474</v>
      </c>
      <c r="C378" s="60" t="s">
        <v>321</v>
      </c>
      <c r="D378" s="133" t="s">
        <v>84</v>
      </c>
      <c r="E378" s="133" t="s">
        <v>84</v>
      </c>
      <c r="F378" s="133" t="s">
        <v>84</v>
      </c>
      <c r="G378" s="133" t="s">
        <v>84</v>
      </c>
      <c r="H378" s="109" t="s">
        <v>84</v>
      </c>
      <c r="I378" s="109" t="s">
        <v>84</v>
      </c>
      <c r="J378" s="109" t="s">
        <v>84</v>
      </c>
      <c r="K378" s="109" t="s">
        <v>84</v>
      </c>
      <c r="L378" s="109" t="s">
        <v>84</v>
      </c>
      <c r="M378" s="109" t="s">
        <v>84</v>
      </c>
      <c r="N378" s="109" t="s">
        <v>84</v>
      </c>
      <c r="O378" s="109" t="s">
        <v>84</v>
      </c>
      <c r="P378" s="109" t="s">
        <v>84</v>
      </c>
      <c r="Q378" s="109" t="s">
        <v>84</v>
      </c>
      <c r="R378" s="109" t="s">
        <v>84</v>
      </c>
      <c r="S378" s="42" t="s">
        <v>84</v>
      </c>
    </row>
    <row r="379" spans="1:19" ht="31.5" x14ac:dyDescent="0.25">
      <c r="A379" s="36" t="s">
        <v>498</v>
      </c>
      <c r="B379" s="29" t="s">
        <v>475</v>
      </c>
      <c r="C379" s="60" t="s">
        <v>321</v>
      </c>
      <c r="D379" s="133" t="s">
        <v>84</v>
      </c>
      <c r="E379" s="133" t="s">
        <v>84</v>
      </c>
      <c r="F379" s="133" t="s">
        <v>84</v>
      </c>
      <c r="G379" s="133" t="s">
        <v>84</v>
      </c>
      <c r="H379" s="109" t="s">
        <v>84</v>
      </c>
      <c r="I379" s="109" t="s">
        <v>84</v>
      </c>
      <c r="J379" s="109" t="s">
        <v>84</v>
      </c>
      <c r="K379" s="109" t="s">
        <v>84</v>
      </c>
      <c r="L379" s="109" t="s">
        <v>84</v>
      </c>
      <c r="M379" s="109" t="s">
        <v>84</v>
      </c>
      <c r="N379" s="109" t="s">
        <v>84</v>
      </c>
      <c r="O379" s="109" t="s">
        <v>84</v>
      </c>
      <c r="P379" s="109" t="s">
        <v>84</v>
      </c>
      <c r="Q379" s="109" t="s">
        <v>84</v>
      </c>
      <c r="R379" s="109" t="s">
        <v>84</v>
      </c>
      <c r="S379" s="42" t="s">
        <v>84</v>
      </c>
    </row>
    <row r="380" spans="1:19" ht="31.5" x14ac:dyDescent="0.25">
      <c r="A380" s="36" t="s">
        <v>543</v>
      </c>
      <c r="B380" s="29" t="s">
        <v>460</v>
      </c>
      <c r="C380" s="60" t="s">
        <v>321</v>
      </c>
      <c r="D380" s="133" t="s">
        <v>84</v>
      </c>
      <c r="E380" s="133" t="s">
        <v>84</v>
      </c>
      <c r="F380" s="133" t="s">
        <v>84</v>
      </c>
      <c r="G380" s="133" t="s">
        <v>84</v>
      </c>
      <c r="H380" s="109" t="s">
        <v>84</v>
      </c>
      <c r="I380" s="109" t="s">
        <v>84</v>
      </c>
      <c r="J380" s="109" t="s">
        <v>84</v>
      </c>
      <c r="K380" s="109" t="s">
        <v>84</v>
      </c>
      <c r="L380" s="109" t="s">
        <v>84</v>
      </c>
      <c r="M380" s="109" t="s">
        <v>84</v>
      </c>
      <c r="N380" s="109" t="s">
        <v>84</v>
      </c>
      <c r="O380" s="109" t="s">
        <v>84</v>
      </c>
      <c r="P380" s="109" t="s">
        <v>84</v>
      </c>
      <c r="Q380" s="109" t="s">
        <v>84</v>
      </c>
      <c r="R380" s="109" t="s">
        <v>84</v>
      </c>
      <c r="S380" s="42" t="s">
        <v>84</v>
      </c>
    </row>
    <row r="381" spans="1:19" x14ac:dyDescent="0.25">
      <c r="A381" s="36" t="s">
        <v>165</v>
      </c>
      <c r="B381" s="28" t="s">
        <v>650</v>
      </c>
      <c r="C381" s="60" t="s">
        <v>321</v>
      </c>
      <c r="D381" s="133" t="s">
        <v>84</v>
      </c>
      <c r="E381" s="133" t="s">
        <v>84</v>
      </c>
      <c r="F381" s="133" t="s">
        <v>84</v>
      </c>
      <c r="G381" s="133" t="s">
        <v>84</v>
      </c>
      <c r="H381" s="109" t="s">
        <v>84</v>
      </c>
      <c r="I381" s="109" t="s">
        <v>84</v>
      </c>
      <c r="J381" s="109" t="s">
        <v>84</v>
      </c>
      <c r="K381" s="109" t="s">
        <v>84</v>
      </c>
      <c r="L381" s="109" t="s">
        <v>84</v>
      </c>
      <c r="M381" s="109" t="s">
        <v>84</v>
      </c>
      <c r="N381" s="109" t="s">
        <v>84</v>
      </c>
      <c r="O381" s="109" t="s">
        <v>84</v>
      </c>
      <c r="P381" s="109" t="s">
        <v>84</v>
      </c>
      <c r="Q381" s="109" t="s">
        <v>84</v>
      </c>
      <c r="R381" s="109" t="s">
        <v>84</v>
      </c>
      <c r="S381" s="42" t="s">
        <v>84</v>
      </c>
    </row>
    <row r="382" spans="1:19" x14ac:dyDescent="0.25">
      <c r="A382" s="36" t="s">
        <v>166</v>
      </c>
      <c r="B382" s="28" t="s">
        <v>458</v>
      </c>
      <c r="C382" s="60" t="s">
        <v>321</v>
      </c>
      <c r="D382" s="133" t="s">
        <v>84</v>
      </c>
      <c r="E382" s="133">
        <f>'[3]АО "Россети Янтарь"'!$AI$75/1000</f>
        <v>237.517579923873</v>
      </c>
      <c r="F382" s="133" t="s">
        <v>84</v>
      </c>
      <c r="G382" s="133" t="s">
        <v>84</v>
      </c>
      <c r="H382" s="109" t="s">
        <v>84</v>
      </c>
      <c r="I382" s="109" t="s">
        <v>84</v>
      </c>
      <c r="J382" s="109" t="s">
        <v>84</v>
      </c>
      <c r="K382" s="109" t="s">
        <v>84</v>
      </c>
      <c r="L382" s="109" t="s">
        <v>84</v>
      </c>
      <c r="M382" s="109" t="s">
        <v>84</v>
      </c>
      <c r="N382" s="109" t="s">
        <v>84</v>
      </c>
      <c r="O382" s="109" t="s">
        <v>84</v>
      </c>
      <c r="P382" s="109" t="s">
        <v>84</v>
      </c>
      <c r="Q382" s="109" t="s">
        <v>84</v>
      </c>
      <c r="R382" s="109" t="s">
        <v>84</v>
      </c>
      <c r="S382" s="42" t="s">
        <v>84</v>
      </c>
    </row>
    <row r="383" spans="1:19" x14ac:dyDescent="0.25">
      <c r="A383" s="36" t="s">
        <v>167</v>
      </c>
      <c r="B383" s="28" t="s">
        <v>642</v>
      </c>
      <c r="C383" s="60" t="s">
        <v>321</v>
      </c>
      <c r="D383" s="133" t="s">
        <v>84</v>
      </c>
      <c r="E383" s="133" t="s">
        <v>84</v>
      </c>
      <c r="F383" s="133" t="s">
        <v>84</v>
      </c>
      <c r="G383" s="133" t="s">
        <v>84</v>
      </c>
      <c r="H383" s="109" t="s">
        <v>84</v>
      </c>
      <c r="I383" s="109" t="s">
        <v>84</v>
      </c>
      <c r="J383" s="109" t="s">
        <v>84</v>
      </c>
      <c r="K383" s="109" t="s">
        <v>84</v>
      </c>
      <c r="L383" s="109" t="s">
        <v>84</v>
      </c>
      <c r="M383" s="109" t="s">
        <v>84</v>
      </c>
      <c r="N383" s="109" t="s">
        <v>84</v>
      </c>
      <c r="O383" s="109" t="s">
        <v>84</v>
      </c>
      <c r="P383" s="109" t="s">
        <v>84</v>
      </c>
      <c r="Q383" s="109" t="s">
        <v>84</v>
      </c>
      <c r="R383" s="109" t="s">
        <v>84</v>
      </c>
      <c r="S383" s="42" t="s">
        <v>84</v>
      </c>
    </row>
    <row r="384" spans="1:19" x14ac:dyDescent="0.25">
      <c r="A384" s="36" t="s">
        <v>168</v>
      </c>
      <c r="B384" s="28" t="s">
        <v>73</v>
      </c>
      <c r="C384" s="60" t="s">
        <v>321</v>
      </c>
      <c r="D384" s="133">
        <f>'[1]6.ИПР'!G$41/1000</f>
        <v>651.52954324399991</v>
      </c>
      <c r="E384" s="133">
        <f>E385+E387</f>
        <v>626.42744596</v>
      </c>
      <c r="F384" s="133">
        <f t="shared" ref="F384" si="246">F376</f>
        <v>120</v>
      </c>
      <c r="G384" s="133">
        <f>G385+G387</f>
        <v>414.36123501000003</v>
      </c>
      <c r="H384" s="133">
        <f>H385+H387</f>
        <v>67.121215339999992</v>
      </c>
      <c r="I384" s="109" t="s">
        <v>84</v>
      </c>
      <c r="J384" s="133">
        <f>J385+J387</f>
        <v>89.475999999999999</v>
      </c>
      <c r="K384" s="109" t="s">
        <v>84</v>
      </c>
      <c r="L384" s="133">
        <f>L385+L387</f>
        <v>95.331999999999994</v>
      </c>
      <c r="M384" s="109" t="s">
        <v>84</v>
      </c>
      <c r="N384" s="133">
        <f>N385+N387</f>
        <v>95.331999999999994</v>
      </c>
      <c r="O384" s="109" t="s">
        <v>84</v>
      </c>
      <c r="P384" s="133">
        <f>P385+P387</f>
        <v>95.331999999999994</v>
      </c>
      <c r="Q384" s="109" t="s">
        <v>84</v>
      </c>
      <c r="R384" s="109">
        <f t="shared" ref="R384:R388" si="247">P384+N384+L384+J384+H384</f>
        <v>442.59321533999997</v>
      </c>
      <c r="S384" s="42" t="s">
        <v>84</v>
      </c>
    </row>
    <row r="385" spans="1:21" ht="31.5" x14ac:dyDescent="0.25">
      <c r="A385" s="36" t="s">
        <v>544</v>
      </c>
      <c r="B385" s="29" t="s">
        <v>541</v>
      </c>
      <c r="C385" s="60" t="s">
        <v>321</v>
      </c>
      <c r="D385" s="133">
        <v>0</v>
      </c>
      <c r="E385" s="133">
        <v>0</v>
      </c>
      <c r="F385" s="133">
        <v>0</v>
      </c>
      <c r="G385" s="133">
        <v>0</v>
      </c>
      <c r="H385" s="133">
        <v>0</v>
      </c>
      <c r="I385" s="109" t="s">
        <v>84</v>
      </c>
      <c r="J385" s="133">
        <v>0</v>
      </c>
      <c r="K385" s="109" t="s">
        <v>84</v>
      </c>
      <c r="L385" s="133">
        <v>0</v>
      </c>
      <c r="M385" s="109" t="s">
        <v>84</v>
      </c>
      <c r="N385" s="133">
        <v>0</v>
      </c>
      <c r="O385" s="109" t="s">
        <v>84</v>
      </c>
      <c r="P385" s="133">
        <v>0</v>
      </c>
      <c r="Q385" s="109" t="s">
        <v>84</v>
      </c>
      <c r="R385" s="109">
        <f t="shared" si="247"/>
        <v>0</v>
      </c>
      <c r="S385" s="42" t="s">
        <v>84</v>
      </c>
    </row>
    <row r="386" spans="1:21" x14ac:dyDescent="0.25">
      <c r="A386" s="36" t="s">
        <v>545</v>
      </c>
      <c r="B386" s="29" t="s">
        <v>592</v>
      </c>
      <c r="C386" s="60" t="s">
        <v>321</v>
      </c>
      <c r="D386" s="133">
        <v>0</v>
      </c>
      <c r="E386" s="133">
        <f>E385</f>
        <v>0</v>
      </c>
      <c r="F386" s="133">
        <v>0</v>
      </c>
      <c r="G386" s="133">
        <f>G385</f>
        <v>0</v>
      </c>
      <c r="H386" s="133">
        <f>H385</f>
        <v>0</v>
      </c>
      <c r="I386" s="109" t="s">
        <v>84</v>
      </c>
      <c r="J386" s="133">
        <f>J385</f>
        <v>0</v>
      </c>
      <c r="K386" s="109" t="s">
        <v>84</v>
      </c>
      <c r="L386" s="133">
        <f>L385</f>
        <v>0</v>
      </c>
      <c r="M386" s="109" t="s">
        <v>84</v>
      </c>
      <c r="N386" s="133">
        <f>N385</f>
        <v>0</v>
      </c>
      <c r="O386" s="109" t="s">
        <v>84</v>
      </c>
      <c r="P386" s="133">
        <f>P385</f>
        <v>0</v>
      </c>
      <c r="Q386" s="109" t="s">
        <v>84</v>
      </c>
      <c r="R386" s="109">
        <f t="shared" si="247"/>
        <v>0</v>
      </c>
      <c r="S386" s="42" t="s">
        <v>84</v>
      </c>
      <c r="U386" s="96">
        <v>97.289415919999996</v>
      </c>
    </row>
    <row r="387" spans="1:21" x14ac:dyDescent="0.25">
      <c r="A387" s="36" t="s">
        <v>546</v>
      </c>
      <c r="B387" s="29" t="s">
        <v>303</v>
      </c>
      <c r="C387" s="60" t="s">
        <v>321</v>
      </c>
      <c r="D387" s="133">
        <f>D384</f>
        <v>651.52954324399991</v>
      </c>
      <c r="E387" s="133">
        <f>'[2]6.ИПР'!$H$42/1000-E385</f>
        <v>626.42744596</v>
      </c>
      <c r="F387" s="133">
        <f>F384</f>
        <v>120</v>
      </c>
      <c r="G387" s="133">
        <f>'[2]6.ИПР'!$I$42/1000-G385</f>
        <v>414.36123501000003</v>
      </c>
      <c r="H387" s="109">
        <f>'[2]6.ИПР'!$P$42/1000-H385</f>
        <v>67.121215339999992</v>
      </c>
      <c r="I387" s="109" t="s">
        <v>84</v>
      </c>
      <c r="J387" s="109">
        <f>'[2]6.ИПР'!$Q$42/1000-J385</f>
        <v>89.475999999999999</v>
      </c>
      <c r="K387" s="109" t="s">
        <v>84</v>
      </c>
      <c r="L387" s="109">
        <f>'[2]6.ИПР'!$R$44/1000-L385</f>
        <v>95.331999999999994</v>
      </c>
      <c r="M387" s="109" t="s">
        <v>84</v>
      </c>
      <c r="N387" s="109">
        <f>'[2]6.ИПР'!$S$44/1000-N385</f>
        <v>95.331999999999994</v>
      </c>
      <c r="O387" s="109" t="s">
        <v>84</v>
      </c>
      <c r="P387" s="109">
        <f>'[2]6.ИПР'!$T$44/1000-P385</f>
        <v>95.331999999999994</v>
      </c>
      <c r="Q387" s="109" t="s">
        <v>84</v>
      </c>
      <c r="R387" s="109">
        <f t="shared" si="247"/>
        <v>442.59321533999997</v>
      </c>
      <c r="S387" s="42" t="s">
        <v>84</v>
      </c>
    </row>
    <row r="388" spans="1:21" x14ac:dyDescent="0.25">
      <c r="A388" s="36" t="s">
        <v>547</v>
      </c>
      <c r="B388" s="29" t="s">
        <v>592</v>
      </c>
      <c r="C388" s="60" t="s">
        <v>321</v>
      </c>
      <c r="D388" s="133">
        <f>D387</f>
        <v>651.52954324399991</v>
      </c>
      <c r="E388" s="133">
        <f>E387</f>
        <v>626.42744596</v>
      </c>
      <c r="F388" s="133">
        <f>F387</f>
        <v>120</v>
      </c>
      <c r="G388" s="133">
        <f>G387</f>
        <v>414.36123501000003</v>
      </c>
      <c r="H388" s="133">
        <f>H387</f>
        <v>67.121215339999992</v>
      </c>
      <c r="I388" s="109" t="s">
        <v>84</v>
      </c>
      <c r="J388" s="133">
        <f>J387</f>
        <v>89.475999999999999</v>
      </c>
      <c r="K388" s="109" t="s">
        <v>84</v>
      </c>
      <c r="L388" s="133">
        <f>L387</f>
        <v>95.331999999999994</v>
      </c>
      <c r="M388" s="109" t="s">
        <v>84</v>
      </c>
      <c r="N388" s="133">
        <f>N387</f>
        <v>95.331999999999994</v>
      </c>
      <c r="O388" s="109" t="s">
        <v>84</v>
      </c>
      <c r="P388" s="133">
        <f>P387</f>
        <v>95.331999999999994</v>
      </c>
      <c r="Q388" s="109" t="s">
        <v>84</v>
      </c>
      <c r="R388" s="109">
        <f t="shared" si="247"/>
        <v>442.59321533999997</v>
      </c>
      <c r="S388" s="42" t="s">
        <v>84</v>
      </c>
    </row>
    <row r="389" spans="1:21" x14ac:dyDescent="0.25">
      <c r="A389" s="36" t="s">
        <v>169</v>
      </c>
      <c r="B389" s="28" t="s">
        <v>459</v>
      </c>
      <c r="C389" s="60" t="s">
        <v>321</v>
      </c>
      <c r="D389" s="133" t="s">
        <v>84</v>
      </c>
      <c r="E389" s="133" t="s">
        <v>84</v>
      </c>
      <c r="F389" s="133" t="s">
        <v>84</v>
      </c>
      <c r="G389" s="133" t="s">
        <v>84</v>
      </c>
      <c r="H389" s="133" t="s">
        <v>84</v>
      </c>
      <c r="I389" s="133" t="s">
        <v>84</v>
      </c>
      <c r="J389" s="133" t="s">
        <v>84</v>
      </c>
      <c r="K389" s="133" t="s">
        <v>84</v>
      </c>
      <c r="L389" s="133" t="s">
        <v>84</v>
      </c>
      <c r="M389" s="133" t="s">
        <v>84</v>
      </c>
      <c r="N389" s="133" t="s">
        <v>84</v>
      </c>
      <c r="O389" s="133" t="s">
        <v>84</v>
      </c>
      <c r="P389" s="133" t="s">
        <v>84</v>
      </c>
      <c r="Q389" s="109" t="s">
        <v>84</v>
      </c>
      <c r="R389" s="109" t="s">
        <v>84</v>
      </c>
      <c r="S389" s="42" t="s">
        <v>84</v>
      </c>
    </row>
    <row r="390" spans="1:21" x14ac:dyDescent="0.25">
      <c r="A390" s="36" t="s">
        <v>188</v>
      </c>
      <c r="B390" s="28" t="s">
        <v>647</v>
      </c>
      <c r="C390" s="60" t="s">
        <v>321</v>
      </c>
      <c r="D390" s="133" t="s">
        <v>84</v>
      </c>
      <c r="E390" s="133" t="s">
        <v>84</v>
      </c>
      <c r="F390" s="133" t="s">
        <v>84</v>
      </c>
      <c r="G390" s="133" t="s">
        <v>84</v>
      </c>
      <c r="H390" s="133" t="s">
        <v>84</v>
      </c>
      <c r="I390" s="133" t="s">
        <v>84</v>
      </c>
      <c r="J390" s="133" t="s">
        <v>84</v>
      </c>
      <c r="K390" s="133" t="s">
        <v>84</v>
      </c>
      <c r="L390" s="133" t="s">
        <v>84</v>
      </c>
      <c r="M390" s="133" t="s">
        <v>84</v>
      </c>
      <c r="N390" s="133" t="s">
        <v>84</v>
      </c>
      <c r="O390" s="133" t="s">
        <v>84</v>
      </c>
      <c r="P390" s="133" t="s">
        <v>84</v>
      </c>
      <c r="Q390" s="109" t="s">
        <v>84</v>
      </c>
      <c r="R390" s="109" t="s">
        <v>84</v>
      </c>
      <c r="S390" s="42" t="s">
        <v>84</v>
      </c>
    </row>
    <row r="391" spans="1:21" ht="31.5" x14ac:dyDescent="0.25">
      <c r="A391" s="36" t="s">
        <v>486</v>
      </c>
      <c r="B391" s="28" t="s">
        <v>632</v>
      </c>
      <c r="C391" s="60" t="s">
        <v>321</v>
      </c>
      <c r="D391" s="133" t="s">
        <v>84</v>
      </c>
      <c r="E391" s="133" t="s">
        <v>84</v>
      </c>
      <c r="F391" s="133" t="s">
        <v>84</v>
      </c>
      <c r="G391" s="133" t="s">
        <v>84</v>
      </c>
      <c r="H391" s="133" t="s">
        <v>84</v>
      </c>
      <c r="I391" s="133" t="s">
        <v>84</v>
      </c>
      <c r="J391" s="133" t="s">
        <v>84</v>
      </c>
      <c r="K391" s="133" t="s">
        <v>84</v>
      </c>
      <c r="L391" s="133" t="s">
        <v>84</v>
      </c>
      <c r="M391" s="133" t="s">
        <v>84</v>
      </c>
      <c r="N391" s="133" t="s">
        <v>84</v>
      </c>
      <c r="O391" s="133" t="s">
        <v>84</v>
      </c>
      <c r="P391" s="133" t="s">
        <v>84</v>
      </c>
      <c r="Q391" s="109" t="s">
        <v>84</v>
      </c>
      <c r="R391" s="109" t="s">
        <v>84</v>
      </c>
      <c r="S391" s="42" t="s">
        <v>84</v>
      </c>
    </row>
    <row r="392" spans="1:21" ht="18" customHeight="1" x14ac:dyDescent="0.25">
      <c r="A392" s="36" t="s">
        <v>548</v>
      </c>
      <c r="B392" s="29" t="s">
        <v>215</v>
      </c>
      <c r="C392" s="60" t="s">
        <v>321</v>
      </c>
      <c r="D392" s="133" t="s">
        <v>84</v>
      </c>
      <c r="E392" s="133" t="s">
        <v>84</v>
      </c>
      <c r="F392" s="133" t="s">
        <v>84</v>
      </c>
      <c r="G392" s="133" t="s">
        <v>84</v>
      </c>
      <c r="H392" s="133" t="s">
        <v>84</v>
      </c>
      <c r="I392" s="133" t="s">
        <v>84</v>
      </c>
      <c r="J392" s="133" t="s">
        <v>84</v>
      </c>
      <c r="K392" s="133" t="s">
        <v>84</v>
      </c>
      <c r="L392" s="133" t="s">
        <v>84</v>
      </c>
      <c r="M392" s="133" t="s">
        <v>84</v>
      </c>
      <c r="N392" s="133" t="s">
        <v>84</v>
      </c>
      <c r="O392" s="133" t="s">
        <v>84</v>
      </c>
      <c r="P392" s="133" t="s">
        <v>84</v>
      </c>
      <c r="Q392" s="109" t="s">
        <v>84</v>
      </c>
      <c r="R392" s="109" t="s">
        <v>84</v>
      </c>
      <c r="S392" s="42" t="s">
        <v>84</v>
      </c>
    </row>
    <row r="393" spans="1:21" ht="18" customHeight="1" x14ac:dyDescent="0.25">
      <c r="A393" s="36" t="s">
        <v>549</v>
      </c>
      <c r="B393" s="30" t="s">
        <v>203</v>
      </c>
      <c r="C393" s="60" t="s">
        <v>321</v>
      </c>
      <c r="D393" s="133" t="s">
        <v>84</v>
      </c>
      <c r="E393" s="133" t="s">
        <v>84</v>
      </c>
      <c r="F393" s="133" t="s">
        <v>84</v>
      </c>
      <c r="G393" s="133" t="s">
        <v>84</v>
      </c>
      <c r="H393" s="133" t="s">
        <v>84</v>
      </c>
      <c r="I393" s="133" t="s">
        <v>84</v>
      </c>
      <c r="J393" s="133" t="s">
        <v>84</v>
      </c>
      <c r="K393" s="133" t="s">
        <v>84</v>
      </c>
      <c r="L393" s="133" t="s">
        <v>84</v>
      </c>
      <c r="M393" s="133" t="s">
        <v>84</v>
      </c>
      <c r="N393" s="133" t="s">
        <v>84</v>
      </c>
      <c r="O393" s="133" t="s">
        <v>84</v>
      </c>
      <c r="P393" s="133" t="s">
        <v>84</v>
      </c>
      <c r="Q393" s="109" t="s">
        <v>84</v>
      </c>
      <c r="R393" s="109" t="s">
        <v>84</v>
      </c>
      <c r="S393" s="42" t="s">
        <v>84</v>
      </c>
    </row>
    <row r="394" spans="1:21" ht="31.5" x14ac:dyDescent="0.25">
      <c r="A394" s="36" t="s">
        <v>71</v>
      </c>
      <c r="B394" s="27" t="s">
        <v>588</v>
      </c>
      <c r="C394" s="60" t="s">
        <v>321</v>
      </c>
      <c r="D394" s="133" t="s">
        <v>84</v>
      </c>
      <c r="E394" s="133" t="s">
        <v>84</v>
      </c>
      <c r="F394" s="133" t="s">
        <v>84</v>
      </c>
      <c r="G394" s="133" t="s">
        <v>84</v>
      </c>
      <c r="H394" s="133" t="s">
        <v>84</v>
      </c>
      <c r="I394" s="133" t="s">
        <v>84</v>
      </c>
      <c r="J394" s="133" t="s">
        <v>84</v>
      </c>
      <c r="K394" s="133" t="s">
        <v>84</v>
      </c>
      <c r="L394" s="133" t="s">
        <v>84</v>
      </c>
      <c r="M394" s="133" t="s">
        <v>84</v>
      </c>
      <c r="N394" s="133" t="s">
        <v>84</v>
      </c>
      <c r="O394" s="133" t="s">
        <v>84</v>
      </c>
      <c r="P394" s="133" t="s">
        <v>84</v>
      </c>
      <c r="Q394" s="109" t="s">
        <v>84</v>
      </c>
      <c r="R394" s="109" t="s">
        <v>84</v>
      </c>
      <c r="S394" s="42" t="s">
        <v>84</v>
      </c>
    </row>
    <row r="395" spans="1:21" ht="31.5" x14ac:dyDescent="0.25">
      <c r="A395" s="36" t="s">
        <v>550</v>
      </c>
      <c r="B395" s="28" t="s">
        <v>474</v>
      </c>
      <c r="C395" s="60" t="s">
        <v>321</v>
      </c>
      <c r="D395" s="133" t="s">
        <v>84</v>
      </c>
      <c r="E395" s="133" t="s">
        <v>84</v>
      </c>
      <c r="F395" s="133" t="s">
        <v>84</v>
      </c>
      <c r="G395" s="133" t="s">
        <v>84</v>
      </c>
      <c r="H395" s="133" t="s">
        <v>84</v>
      </c>
      <c r="I395" s="133" t="s">
        <v>84</v>
      </c>
      <c r="J395" s="133" t="s">
        <v>84</v>
      </c>
      <c r="K395" s="133" t="s">
        <v>84</v>
      </c>
      <c r="L395" s="133" t="s">
        <v>84</v>
      </c>
      <c r="M395" s="133" t="s">
        <v>84</v>
      </c>
      <c r="N395" s="133" t="s">
        <v>84</v>
      </c>
      <c r="O395" s="133" t="s">
        <v>84</v>
      </c>
      <c r="P395" s="133" t="s">
        <v>84</v>
      </c>
      <c r="Q395" s="109" t="s">
        <v>84</v>
      </c>
      <c r="R395" s="109" t="s">
        <v>84</v>
      </c>
      <c r="S395" s="42" t="s">
        <v>84</v>
      </c>
    </row>
    <row r="396" spans="1:21" ht="31.5" x14ac:dyDescent="0.25">
      <c r="A396" s="36" t="s">
        <v>551</v>
      </c>
      <c r="B396" s="28" t="s">
        <v>475</v>
      </c>
      <c r="C396" s="60" t="s">
        <v>321</v>
      </c>
      <c r="D396" s="133" t="s">
        <v>84</v>
      </c>
      <c r="E396" s="133" t="s">
        <v>84</v>
      </c>
      <c r="F396" s="133" t="s">
        <v>84</v>
      </c>
      <c r="G396" s="133" t="s">
        <v>84</v>
      </c>
      <c r="H396" s="133" t="s">
        <v>84</v>
      </c>
      <c r="I396" s="133" t="s">
        <v>84</v>
      </c>
      <c r="J396" s="133" t="s">
        <v>84</v>
      </c>
      <c r="K396" s="133" t="s">
        <v>84</v>
      </c>
      <c r="L396" s="133" t="s">
        <v>84</v>
      </c>
      <c r="M396" s="133" t="s">
        <v>84</v>
      </c>
      <c r="N396" s="133" t="s">
        <v>84</v>
      </c>
      <c r="O396" s="133" t="s">
        <v>84</v>
      </c>
      <c r="P396" s="133" t="s">
        <v>84</v>
      </c>
      <c r="Q396" s="109" t="s">
        <v>84</v>
      </c>
      <c r="R396" s="109" t="s">
        <v>84</v>
      </c>
      <c r="S396" s="42" t="s">
        <v>84</v>
      </c>
    </row>
    <row r="397" spans="1:21" ht="31.5" x14ac:dyDescent="0.25">
      <c r="A397" s="36" t="s">
        <v>552</v>
      </c>
      <c r="B397" s="28" t="s">
        <v>460</v>
      </c>
      <c r="C397" s="60" t="s">
        <v>321</v>
      </c>
      <c r="D397" s="133" t="s">
        <v>84</v>
      </c>
      <c r="E397" s="133" t="s">
        <v>84</v>
      </c>
      <c r="F397" s="133" t="s">
        <v>84</v>
      </c>
      <c r="G397" s="133" t="s">
        <v>84</v>
      </c>
      <c r="H397" s="133" t="s">
        <v>84</v>
      </c>
      <c r="I397" s="133" t="s">
        <v>84</v>
      </c>
      <c r="J397" s="133" t="s">
        <v>84</v>
      </c>
      <c r="K397" s="133" t="s">
        <v>84</v>
      </c>
      <c r="L397" s="133" t="s">
        <v>84</v>
      </c>
      <c r="M397" s="133" t="s">
        <v>84</v>
      </c>
      <c r="N397" s="133" t="s">
        <v>84</v>
      </c>
      <c r="O397" s="133" t="s">
        <v>84</v>
      </c>
      <c r="P397" s="133" t="s">
        <v>84</v>
      </c>
      <c r="Q397" s="109" t="s">
        <v>84</v>
      </c>
      <c r="R397" s="109" t="s">
        <v>84</v>
      </c>
      <c r="S397" s="42" t="s">
        <v>84</v>
      </c>
    </row>
    <row r="398" spans="1:21" x14ac:dyDescent="0.25">
      <c r="A398" s="36" t="s">
        <v>72</v>
      </c>
      <c r="B398" s="27" t="s">
        <v>86</v>
      </c>
      <c r="C398" s="60" t="s">
        <v>321</v>
      </c>
      <c r="D398" s="133">
        <f>'[1]6.ИПР'!$G$44/1000</f>
        <v>50.13097956</v>
      </c>
      <c r="E398" s="133">
        <f>E375-E376</f>
        <v>0</v>
      </c>
      <c r="F398" s="133">
        <v>0</v>
      </c>
      <c r="G398" s="133">
        <f>G375-G376</f>
        <v>323.45127047</v>
      </c>
      <c r="H398" s="133">
        <f>H375-H376</f>
        <v>130.20374633</v>
      </c>
      <c r="I398" s="109" t="s">
        <v>84</v>
      </c>
      <c r="J398" s="133">
        <f>J375-J376</f>
        <v>0</v>
      </c>
      <c r="K398" s="109" t="s">
        <v>84</v>
      </c>
      <c r="L398" s="133">
        <f>L375-L376</f>
        <v>0</v>
      </c>
      <c r="M398" s="109" t="s">
        <v>84</v>
      </c>
      <c r="N398" s="133">
        <f>N375-N376</f>
        <v>0</v>
      </c>
      <c r="O398" s="109" t="s">
        <v>84</v>
      </c>
      <c r="P398" s="133">
        <f>P375-P376</f>
        <v>0</v>
      </c>
      <c r="Q398" s="109" t="s">
        <v>84</v>
      </c>
      <c r="R398" s="109" t="s">
        <v>84</v>
      </c>
      <c r="S398" s="42" t="s">
        <v>84</v>
      </c>
    </row>
    <row r="399" spans="1:21" x14ac:dyDescent="0.25">
      <c r="A399" s="36" t="s">
        <v>10</v>
      </c>
      <c r="B399" s="26" t="s">
        <v>633</v>
      </c>
      <c r="C399" s="60" t="s">
        <v>321</v>
      </c>
      <c r="D399" s="133">
        <f>'[1]6.ИПР'!G$45/1000</f>
        <v>1174.89092693</v>
      </c>
      <c r="E399" s="133">
        <f>'[2]6.ИПР'!$H$46/1000</f>
        <v>1399.1198200351298</v>
      </c>
      <c r="F399" s="133">
        <f>'[1]6.ИПР'!O$45/1000</f>
        <v>1790.8029572399998</v>
      </c>
      <c r="G399" s="133">
        <f>'[2]6.ИПР'!$I$46/1000</f>
        <v>2060.7306289600001</v>
      </c>
      <c r="H399" s="109">
        <f>'[2]6.ИПР'!$P$46/1000</f>
        <v>2160.4409999999998</v>
      </c>
      <c r="I399" s="109" t="s">
        <v>84</v>
      </c>
      <c r="J399" s="109">
        <f>'[2]6.ИПР'!$Q$46/1000</f>
        <v>2220.614807378854</v>
      </c>
      <c r="K399" s="109" t="s">
        <v>84</v>
      </c>
      <c r="L399" s="109">
        <f>'[2]6.ИПР'!$R$46/1000</f>
        <v>1610.3752733220085</v>
      </c>
      <c r="M399" s="109" t="s">
        <v>84</v>
      </c>
      <c r="N399" s="109">
        <f>'[2]6.ИПР'!$S$46/1000</f>
        <v>1811.3383937399999</v>
      </c>
      <c r="O399" s="109" t="s">
        <v>84</v>
      </c>
      <c r="P399" s="109">
        <f>'[2]6.ИПР'!$T$46/1000</f>
        <v>1811.3383937399999</v>
      </c>
      <c r="Q399" s="109" t="s">
        <v>84</v>
      </c>
      <c r="R399" s="109">
        <f t="shared" ref="R399:R400" si="248">P399+N399+L399+J399+H399</f>
        <v>9614.1078681808613</v>
      </c>
      <c r="S399" s="42" t="s">
        <v>84</v>
      </c>
      <c r="U399" s="96"/>
    </row>
    <row r="400" spans="1:21" x14ac:dyDescent="0.25">
      <c r="A400" s="36" t="s">
        <v>74</v>
      </c>
      <c r="B400" s="27" t="s">
        <v>634</v>
      </c>
      <c r="C400" s="60" t="s">
        <v>321</v>
      </c>
      <c r="D400" s="133">
        <f>'[1]6.ИПР'!G$46/1000</f>
        <v>1163.2770913100001</v>
      </c>
      <c r="E400" s="133">
        <f>'[2]6.ИПР'!$H$47/1000</f>
        <v>1386.1922842051299</v>
      </c>
      <c r="F400" s="133">
        <f>'[1]6.ИПР'!O$46/1000</f>
        <v>1780.4526825999999</v>
      </c>
      <c r="G400" s="133">
        <f>'[2]6.ИПР'!$I$47/1000</f>
        <v>2045.2784192399999</v>
      </c>
      <c r="H400" s="109">
        <f>'[2]6.ИПР'!$P$47/1000</f>
        <v>2158.0146438699999</v>
      </c>
      <c r="I400" s="109" t="s">
        <v>84</v>
      </c>
      <c r="J400" s="109">
        <f>'[2]6.ИПР'!$Q$47/1000</f>
        <v>2218.0743152288542</v>
      </c>
      <c r="K400" s="109" t="s">
        <v>84</v>
      </c>
      <c r="L400" s="109">
        <f>'[2]6.ИПР'!$R$47/1000</f>
        <v>1610.3752733220085</v>
      </c>
      <c r="M400" s="109" t="s">
        <v>84</v>
      </c>
      <c r="N400" s="109">
        <f>'[2]6.ИПР'!$S$47/1000</f>
        <v>1811.3383937399999</v>
      </c>
      <c r="O400" s="109" t="s">
        <v>84</v>
      </c>
      <c r="P400" s="109">
        <f>'[2]6.ИПР'!$T$47/1000</f>
        <v>1810.0138677399998</v>
      </c>
      <c r="Q400" s="109" t="s">
        <v>84</v>
      </c>
      <c r="R400" s="109">
        <f t="shared" si="248"/>
        <v>9607.816493900862</v>
      </c>
      <c r="S400" s="42" t="s">
        <v>84</v>
      </c>
    </row>
    <row r="401" spans="1:19" x14ac:dyDescent="0.25">
      <c r="A401" s="36" t="s">
        <v>170</v>
      </c>
      <c r="B401" s="28" t="s">
        <v>317</v>
      </c>
      <c r="C401" s="60" t="s">
        <v>321</v>
      </c>
      <c r="D401" s="133" t="s">
        <v>84</v>
      </c>
      <c r="E401" s="133" t="s">
        <v>84</v>
      </c>
      <c r="F401" s="133" t="s">
        <v>84</v>
      </c>
      <c r="G401" s="133" t="s">
        <v>84</v>
      </c>
      <c r="H401" s="133" t="s">
        <v>84</v>
      </c>
      <c r="I401" s="133" t="s">
        <v>84</v>
      </c>
      <c r="J401" s="133" t="s">
        <v>84</v>
      </c>
      <c r="K401" s="133" t="s">
        <v>84</v>
      </c>
      <c r="L401" s="133" t="s">
        <v>84</v>
      </c>
      <c r="M401" s="133" t="s">
        <v>84</v>
      </c>
      <c r="N401" s="133" t="s">
        <v>84</v>
      </c>
      <c r="O401" s="133" t="s">
        <v>84</v>
      </c>
      <c r="P401" s="133" t="s">
        <v>84</v>
      </c>
      <c r="Q401" s="109" t="s">
        <v>84</v>
      </c>
      <c r="R401" s="109" t="s">
        <v>84</v>
      </c>
      <c r="S401" s="42" t="s">
        <v>84</v>
      </c>
    </row>
    <row r="402" spans="1:19" ht="31.5" x14ac:dyDescent="0.25">
      <c r="A402" s="36" t="s">
        <v>499</v>
      </c>
      <c r="B402" s="28" t="s">
        <v>474</v>
      </c>
      <c r="C402" s="60" t="s">
        <v>321</v>
      </c>
      <c r="D402" s="133" t="s">
        <v>84</v>
      </c>
      <c r="E402" s="133" t="s">
        <v>84</v>
      </c>
      <c r="F402" s="133" t="s">
        <v>84</v>
      </c>
      <c r="G402" s="133" t="s">
        <v>84</v>
      </c>
      <c r="H402" s="133" t="s">
        <v>84</v>
      </c>
      <c r="I402" s="133" t="s">
        <v>84</v>
      </c>
      <c r="J402" s="133" t="s">
        <v>84</v>
      </c>
      <c r="K402" s="133" t="s">
        <v>84</v>
      </c>
      <c r="L402" s="133" t="s">
        <v>84</v>
      </c>
      <c r="M402" s="133" t="s">
        <v>84</v>
      </c>
      <c r="N402" s="133" t="s">
        <v>84</v>
      </c>
      <c r="O402" s="133" t="s">
        <v>84</v>
      </c>
      <c r="P402" s="133" t="s">
        <v>84</v>
      </c>
      <c r="Q402" s="109" t="s">
        <v>84</v>
      </c>
      <c r="R402" s="109" t="s">
        <v>84</v>
      </c>
      <c r="S402" s="42" t="s">
        <v>84</v>
      </c>
    </row>
    <row r="403" spans="1:19" ht="31.5" x14ac:dyDescent="0.25">
      <c r="A403" s="36" t="s">
        <v>500</v>
      </c>
      <c r="B403" s="28" t="s">
        <v>475</v>
      </c>
      <c r="C403" s="60" t="s">
        <v>321</v>
      </c>
      <c r="D403" s="133" t="s">
        <v>84</v>
      </c>
      <c r="E403" s="133" t="s">
        <v>84</v>
      </c>
      <c r="F403" s="133" t="s">
        <v>84</v>
      </c>
      <c r="G403" s="133" t="s">
        <v>84</v>
      </c>
      <c r="H403" s="133" t="s">
        <v>84</v>
      </c>
      <c r="I403" s="133" t="s">
        <v>84</v>
      </c>
      <c r="J403" s="133" t="s">
        <v>84</v>
      </c>
      <c r="K403" s="133" t="s">
        <v>84</v>
      </c>
      <c r="L403" s="133" t="s">
        <v>84</v>
      </c>
      <c r="M403" s="133" t="s">
        <v>84</v>
      </c>
      <c r="N403" s="133" t="s">
        <v>84</v>
      </c>
      <c r="O403" s="133" t="s">
        <v>84</v>
      </c>
      <c r="P403" s="133" t="s">
        <v>84</v>
      </c>
      <c r="Q403" s="109" t="s">
        <v>84</v>
      </c>
      <c r="R403" s="109" t="s">
        <v>84</v>
      </c>
      <c r="S403" s="42" t="s">
        <v>84</v>
      </c>
    </row>
    <row r="404" spans="1:19" ht="31.5" x14ac:dyDescent="0.25">
      <c r="A404" s="36" t="s">
        <v>553</v>
      </c>
      <c r="B404" s="28" t="s">
        <v>460</v>
      </c>
      <c r="C404" s="60" t="s">
        <v>321</v>
      </c>
      <c r="D404" s="133" t="s">
        <v>84</v>
      </c>
      <c r="E404" s="133" t="s">
        <v>84</v>
      </c>
      <c r="F404" s="133" t="s">
        <v>84</v>
      </c>
      <c r="G404" s="133" t="s">
        <v>84</v>
      </c>
      <c r="H404" s="133" t="s">
        <v>84</v>
      </c>
      <c r="I404" s="133" t="s">
        <v>84</v>
      </c>
      <c r="J404" s="133" t="s">
        <v>84</v>
      </c>
      <c r="K404" s="133" t="s">
        <v>84</v>
      </c>
      <c r="L404" s="133" t="s">
        <v>84</v>
      </c>
      <c r="M404" s="133" t="s">
        <v>84</v>
      </c>
      <c r="N404" s="133" t="s">
        <v>84</v>
      </c>
      <c r="O404" s="133" t="s">
        <v>84</v>
      </c>
      <c r="P404" s="133" t="s">
        <v>84</v>
      </c>
      <c r="Q404" s="109" t="s">
        <v>84</v>
      </c>
      <c r="R404" s="109" t="s">
        <v>84</v>
      </c>
      <c r="S404" s="42" t="s">
        <v>84</v>
      </c>
    </row>
    <row r="405" spans="1:19" x14ac:dyDescent="0.25">
      <c r="A405" s="36" t="s">
        <v>171</v>
      </c>
      <c r="B405" s="28" t="s">
        <v>646</v>
      </c>
      <c r="C405" s="60" t="s">
        <v>321</v>
      </c>
      <c r="D405" s="133" t="s">
        <v>84</v>
      </c>
      <c r="E405" s="133" t="s">
        <v>84</v>
      </c>
      <c r="F405" s="133" t="s">
        <v>84</v>
      </c>
      <c r="G405" s="133" t="s">
        <v>84</v>
      </c>
      <c r="H405" s="133" t="s">
        <v>84</v>
      </c>
      <c r="I405" s="133" t="s">
        <v>84</v>
      </c>
      <c r="J405" s="133" t="s">
        <v>84</v>
      </c>
      <c r="K405" s="133" t="s">
        <v>84</v>
      </c>
      <c r="L405" s="133" t="s">
        <v>84</v>
      </c>
      <c r="M405" s="133" t="s">
        <v>84</v>
      </c>
      <c r="N405" s="133" t="s">
        <v>84</v>
      </c>
      <c r="O405" s="133" t="s">
        <v>84</v>
      </c>
      <c r="P405" s="133" t="s">
        <v>84</v>
      </c>
      <c r="Q405" s="109" t="s">
        <v>84</v>
      </c>
      <c r="R405" s="109" t="s">
        <v>84</v>
      </c>
      <c r="S405" s="42" t="s">
        <v>84</v>
      </c>
    </row>
    <row r="406" spans="1:19" x14ac:dyDescent="0.25">
      <c r="A406" s="36" t="s">
        <v>172</v>
      </c>
      <c r="B406" s="28" t="s">
        <v>318</v>
      </c>
      <c r="C406" s="60" t="s">
        <v>321</v>
      </c>
      <c r="D406" s="133">
        <f t="shared" ref="D406" si="249">D400</f>
        <v>1163.2770913100001</v>
      </c>
      <c r="E406" s="133">
        <f>E400</f>
        <v>1386.1922842051299</v>
      </c>
      <c r="F406" s="133">
        <f t="shared" ref="F406" si="250">F400</f>
        <v>1780.4526825999999</v>
      </c>
      <c r="G406" s="133">
        <f>G400</f>
        <v>2045.2784192399999</v>
      </c>
      <c r="H406" s="133">
        <f>H400</f>
        <v>2158.0146438699999</v>
      </c>
      <c r="I406" s="109" t="s">
        <v>84</v>
      </c>
      <c r="J406" s="133">
        <f>J400</f>
        <v>2218.0743152288542</v>
      </c>
      <c r="K406" s="109" t="s">
        <v>84</v>
      </c>
      <c r="L406" s="133">
        <f>L400</f>
        <v>1610.3752733220085</v>
      </c>
      <c r="M406" s="109" t="s">
        <v>84</v>
      </c>
      <c r="N406" s="133">
        <f>N400</f>
        <v>1811.3383937399999</v>
      </c>
      <c r="O406" s="109" t="s">
        <v>84</v>
      </c>
      <c r="P406" s="133">
        <f>P400</f>
        <v>1810.0138677399998</v>
      </c>
      <c r="Q406" s="109" t="s">
        <v>84</v>
      </c>
      <c r="R406" s="109">
        <f t="shared" ref="R406" si="251">P406+N406+L406+J406+H406</f>
        <v>9607.816493900862</v>
      </c>
      <c r="S406" s="81" t="s">
        <v>84</v>
      </c>
    </row>
    <row r="407" spans="1:19" x14ac:dyDescent="0.25">
      <c r="A407" s="36" t="s">
        <v>173</v>
      </c>
      <c r="B407" s="28" t="s">
        <v>640</v>
      </c>
      <c r="C407" s="60" t="s">
        <v>321</v>
      </c>
      <c r="D407" s="90" t="s">
        <v>84</v>
      </c>
      <c r="E407" s="90" t="s">
        <v>84</v>
      </c>
      <c r="F407" s="90" t="s">
        <v>84</v>
      </c>
      <c r="G407" s="90" t="s">
        <v>84</v>
      </c>
      <c r="H407" s="90" t="s">
        <v>84</v>
      </c>
      <c r="I407" s="90" t="s">
        <v>84</v>
      </c>
      <c r="J407" s="90" t="s">
        <v>84</v>
      </c>
      <c r="K407" s="90" t="s">
        <v>84</v>
      </c>
      <c r="L407" s="90" t="s">
        <v>84</v>
      </c>
      <c r="M407" s="90" t="s">
        <v>84</v>
      </c>
      <c r="N407" s="90" t="s">
        <v>84</v>
      </c>
      <c r="O407" s="90" t="s">
        <v>84</v>
      </c>
      <c r="P407" s="90" t="s">
        <v>84</v>
      </c>
      <c r="Q407" s="120" t="s">
        <v>84</v>
      </c>
      <c r="R407" s="109" t="s">
        <v>84</v>
      </c>
      <c r="S407" s="42" t="s">
        <v>84</v>
      </c>
    </row>
    <row r="408" spans="1:19" x14ac:dyDescent="0.25">
      <c r="A408" s="36" t="s">
        <v>174</v>
      </c>
      <c r="B408" s="28" t="s">
        <v>320</v>
      </c>
      <c r="C408" s="60" t="s">
        <v>321</v>
      </c>
      <c r="D408" s="133">
        <v>0</v>
      </c>
      <c r="E408" s="133">
        <v>0</v>
      </c>
      <c r="F408" s="133">
        <v>0</v>
      </c>
      <c r="G408" s="133">
        <v>0</v>
      </c>
      <c r="H408" s="90" t="s">
        <v>84</v>
      </c>
      <c r="I408" s="90" t="s">
        <v>84</v>
      </c>
      <c r="J408" s="90" t="s">
        <v>84</v>
      </c>
      <c r="K408" s="90" t="s">
        <v>84</v>
      </c>
      <c r="L408" s="90" t="s">
        <v>84</v>
      </c>
      <c r="M408" s="90" t="s">
        <v>84</v>
      </c>
      <c r="N408" s="90" t="s">
        <v>84</v>
      </c>
      <c r="O408" s="90" t="s">
        <v>84</v>
      </c>
      <c r="P408" s="90" t="s">
        <v>84</v>
      </c>
      <c r="Q408" s="109" t="s">
        <v>84</v>
      </c>
      <c r="R408" s="109" t="s">
        <v>84</v>
      </c>
      <c r="S408" s="81" t="s">
        <v>84</v>
      </c>
    </row>
    <row r="409" spans="1:19" x14ac:dyDescent="0.25">
      <c r="A409" s="36" t="s">
        <v>175</v>
      </c>
      <c r="B409" s="28" t="s">
        <v>647</v>
      </c>
      <c r="C409" s="60" t="s">
        <v>321</v>
      </c>
      <c r="D409" s="90" t="s">
        <v>84</v>
      </c>
      <c r="E409" s="90" t="s">
        <v>84</v>
      </c>
      <c r="F409" s="90" t="s">
        <v>84</v>
      </c>
      <c r="G409" s="90" t="s">
        <v>84</v>
      </c>
      <c r="H409" s="90" t="s">
        <v>84</v>
      </c>
      <c r="I409" s="90" t="s">
        <v>84</v>
      </c>
      <c r="J409" s="90" t="s">
        <v>84</v>
      </c>
      <c r="K409" s="90" t="s">
        <v>84</v>
      </c>
      <c r="L409" s="90" t="s">
        <v>84</v>
      </c>
      <c r="M409" s="90" t="s">
        <v>84</v>
      </c>
      <c r="N409" s="90" t="s">
        <v>84</v>
      </c>
      <c r="O409" s="90" t="s">
        <v>84</v>
      </c>
      <c r="P409" s="90" t="s">
        <v>84</v>
      </c>
      <c r="Q409" s="120" t="s">
        <v>84</v>
      </c>
      <c r="R409" s="109" t="s">
        <v>84</v>
      </c>
      <c r="S409" s="42" t="s">
        <v>84</v>
      </c>
    </row>
    <row r="410" spans="1:19" ht="31.5" x14ac:dyDescent="0.25">
      <c r="A410" s="36" t="s">
        <v>189</v>
      </c>
      <c r="B410" s="28" t="s">
        <v>622</v>
      </c>
      <c r="C410" s="60" t="s">
        <v>321</v>
      </c>
      <c r="D410" s="90" t="s">
        <v>84</v>
      </c>
      <c r="E410" s="90" t="s">
        <v>84</v>
      </c>
      <c r="F410" s="90" t="s">
        <v>84</v>
      </c>
      <c r="G410" s="90" t="s">
        <v>84</v>
      </c>
      <c r="H410" s="90" t="s">
        <v>84</v>
      </c>
      <c r="I410" s="90" t="s">
        <v>84</v>
      </c>
      <c r="J410" s="90" t="s">
        <v>84</v>
      </c>
      <c r="K410" s="90" t="s">
        <v>84</v>
      </c>
      <c r="L410" s="90" t="s">
        <v>84</v>
      </c>
      <c r="M410" s="90" t="s">
        <v>84</v>
      </c>
      <c r="N410" s="90" t="s">
        <v>84</v>
      </c>
      <c r="O410" s="90" t="s">
        <v>84</v>
      </c>
      <c r="P410" s="90" t="s">
        <v>84</v>
      </c>
      <c r="Q410" s="120" t="s">
        <v>84</v>
      </c>
      <c r="R410" s="109" t="s">
        <v>84</v>
      </c>
      <c r="S410" s="42" t="s">
        <v>84</v>
      </c>
    </row>
    <row r="411" spans="1:19" x14ac:dyDescent="0.25">
      <c r="A411" s="36" t="s">
        <v>554</v>
      </c>
      <c r="B411" s="29" t="s">
        <v>215</v>
      </c>
      <c r="C411" s="60" t="s">
        <v>321</v>
      </c>
      <c r="D411" s="90" t="s">
        <v>84</v>
      </c>
      <c r="E411" s="90" t="s">
        <v>84</v>
      </c>
      <c r="F411" s="90" t="s">
        <v>84</v>
      </c>
      <c r="G411" s="90" t="s">
        <v>84</v>
      </c>
      <c r="H411" s="90" t="s">
        <v>84</v>
      </c>
      <c r="I411" s="90" t="s">
        <v>84</v>
      </c>
      <c r="J411" s="90" t="s">
        <v>84</v>
      </c>
      <c r="K411" s="90" t="s">
        <v>84</v>
      </c>
      <c r="L411" s="90" t="s">
        <v>84</v>
      </c>
      <c r="M411" s="90" t="s">
        <v>84</v>
      </c>
      <c r="N411" s="90" t="s">
        <v>84</v>
      </c>
      <c r="O411" s="90" t="s">
        <v>84</v>
      </c>
      <c r="P411" s="90" t="s">
        <v>84</v>
      </c>
      <c r="Q411" s="120" t="s">
        <v>84</v>
      </c>
      <c r="R411" s="109" t="s">
        <v>84</v>
      </c>
      <c r="S411" s="42" t="s">
        <v>84</v>
      </c>
    </row>
    <row r="412" spans="1:19" x14ac:dyDescent="0.25">
      <c r="A412" s="36" t="s">
        <v>555</v>
      </c>
      <c r="B412" s="30" t="s">
        <v>203</v>
      </c>
      <c r="C412" s="60" t="s">
        <v>321</v>
      </c>
      <c r="D412" s="90" t="s">
        <v>84</v>
      </c>
      <c r="E412" s="90" t="s">
        <v>84</v>
      </c>
      <c r="F412" s="90" t="s">
        <v>84</v>
      </c>
      <c r="G412" s="90" t="s">
        <v>84</v>
      </c>
      <c r="H412" s="90" t="s">
        <v>84</v>
      </c>
      <c r="I412" s="90" t="s">
        <v>84</v>
      </c>
      <c r="J412" s="90" t="s">
        <v>84</v>
      </c>
      <c r="K412" s="90" t="s">
        <v>84</v>
      </c>
      <c r="L412" s="90" t="s">
        <v>84</v>
      </c>
      <c r="M412" s="90" t="s">
        <v>84</v>
      </c>
      <c r="N412" s="90" t="s">
        <v>84</v>
      </c>
      <c r="O412" s="90" t="s">
        <v>84</v>
      </c>
      <c r="P412" s="90" t="s">
        <v>84</v>
      </c>
      <c r="Q412" s="120" t="s">
        <v>84</v>
      </c>
      <c r="R412" s="109" t="s">
        <v>84</v>
      </c>
      <c r="S412" s="42" t="s">
        <v>84</v>
      </c>
    </row>
    <row r="413" spans="1:19" x14ac:dyDescent="0.25">
      <c r="A413" s="36" t="s">
        <v>75</v>
      </c>
      <c r="B413" s="27" t="s">
        <v>589</v>
      </c>
      <c r="C413" s="60" t="s">
        <v>321</v>
      </c>
      <c r="D413" s="133">
        <f>'[1]6.ИПР'!G$47/1000</f>
        <v>11.61383562</v>
      </c>
      <c r="E413" s="133">
        <f>'[2]6.ИПР'!$H$48/1000</f>
        <v>12.92753583</v>
      </c>
      <c r="F413" s="133">
        <f>'[1]6.ИПР'!O$47/1000</f>
        <v>10.35027464</v>
      </c>
      <c r="G413" s="133">
        <f>'[2]6.ИПР'!$I$48/1000</f>
        <v>15.452209720000001</v>
      </c>
      <c r="H413" s="133">
        <f>'[2]6.ИПР'!$P$48/1000</f>
        <v>2.4263561300000003</v>
      </c>
      <c r="I413" s="109" t="s">
        <v>84</v>
      </c>
      <c r="J413" s="133">
        <f>'[2]6.ИПР'!$Q$48/1000</f>
        <v>2.5404921499999982</v>
      </c>
      <c r="K413" s="109" t="s">
        <v>84</v>
      </c>
      <c r="L413" s="133">
        <f>'[2]6.ИПР'!$R$48/1000</f>
        <v>0</v>
      </c>
      <c r="M413" s="109" t="s">
        <v>84</v>
      </c>
      <c r="N413" s="133">
        <f>'[2]6.ИПР'!$S$48/1000</f>
        <v>0</v>
      </c>
      <c r="O413" s="109" t="s">
        <v>84</v>
      </c>
      <c r="P413" s="133">
        <f>'[2]6.ИПР'!$T$48/1000</f>
        <v>1.3245260000000001</v>
      </c>
      <c r="Q413" s="109" t="s">
        <v>84</v>
      </c>
      <c r="R413" s="109">
        <f t="shared" ref="R413:R414" si="252">P413+N413+L413+J413+H413</f>
        <v>6.2913742799999985</v>
      </c>
      <c r="S413" s="81" t="s">
        <v>84</v>
      </c>
    </row>
    <row r="414" spans="1:19" x14ac:dyDescent="0.25">
      <c r="A414" s="36" t="s">
        <v>76</v>
      </c>
      <c r="B414" s="27" t="s">
        <v>362</v>
      </c>
      <c r="C414" s="60" t="s">
        <v>321</v>
      </c>
      <c r="D414" s="133">
        <f>D399-D400-D413</f>
        <v>-8.1712414612411521E-14</v>
      </c>
      <c r="E414" s="133">
        <f t="shared" ref="E414:L414" si="253">E399-E400-E413</f>
        <v>-1.0302869668521453E-13</v>
      </c>
      <c r="F414" s="133">
        <f t="shared" ref="F414" si="254">F399-F400-F413</f>
        <v>-4.7961634663806763E-14</v>
      </c>
      <c r="G414" s="133">
        <f t="shared" si="253"/>
        <v>1.5454304502782179E-13</v>
      </c>
      <c r="H414" s="133">
        <f t="shared" si="253"/>
        <v>-6.9277916736609768E-14</v>
      </c>
      <c r="I414" s="109" t="s">
        <v>84</v>
      </c>
      <c r="J414" s="133">
        <f t="shared" si="253"/>
        <v>-1.3455903058456897E-13</v>
      </c>
      <c r="K414" s="109" t="s">
        <v>84</v>
      </c>
      <c r="L414" s="133">
        <f t="shared" si="253"/>
        <v>0</v>
      </c>
      <c r="M414" s="109" t="s">
        <v>84</v>
      </c>
      <c r="N414" s="133">
        <f>N399-N400-N413</f>
        <v>0</v>
      </c>
      <c r="O414" s="109" t="s">
        <v>84</v>
      </c>
      <c r="P414" s="133">
        <f>P399-P400-P413</f>
        <v>1.0524914273446484E-13</v>
      </c>
      <c r="Q414" s="109" t="s">
        <v>84</v>
      </c>
      <c r="R414" s="109">
        <f t="shared" si="252"/>
        <v>-9.8587804586713901E-14</v>
      </c>
      <c r="S414" s="81" t="s">
        <v>84</v>
      </c>
    </row>
    <row r="415" spans="1:19" x14ac:dyDescent="0.25">
      <c r="A415" s="36" t="s">
        <v>193</v>
      </c>
      <c r="B415" s="28" t="s">
        <v>317</v>
      </c>
      <c r="C415" s="60" t="s">
        <v>321</v>
      </c>
      <c r="D415" s="133" t="s">
        <v>84</v>
      </c>
      <c r="E415" s="133" t="s">
        <v>84</v>
      </c>
      <c r="F415" s="133" t="s">
        <v>84</v>
      </c>
      <c r="G415" s="133" t="s">
        <v>84</v>
      </c>
      <c r="H415" s="133" t="s">
        <v>84</v>
      </c>
      <c r="I415" s="133" t="s">
        <v>84</v>
      </c>
      <c r="J415" s="133" t="s">
        <v>84</v>
      </c>
      <c r="K415" s="133" t="s">
        <v>84</v>
      </c>
      <c r="L415" s="133" t="s">
        <v>84</v>
      </c>
      <c r="M415" s="133" t="s">
        <v>84</v>
      </c>
      <c r="N415" s="133" t="s">
        <v>84</v>
      </c>
      <c r="O415" s="133" t="s">
        <v>84</v>
      </c>
      <c r="P415" s="133" t="s">
        <v>84</v>
      </c>
      <c r="Q415" s="109" t="s">
        <v>84</v>
      </c>
      <c r="R415" s="109" t="s">
        <v>84</v>
      </c>
      <c r="S415" s="42" t="s">
        <v>84</v>
      </c>
    </row>
    <row r="416" spans="1:19" ht="31.5" x14ac:dyDescent="0.25">
      <c r="A416" s="36" t="s">
        <v>501</v>
      </c>
      <c r="B416" s="28" t="s">
        <v>474</v>
      </c>
      <c r="C416" s="60" t="s">
        <v>321</v>
      </c>
      <c r="D416" s="133" t="s">
        <v>84</v>
      </c>
      <c r="E416" s="133" t="s">
        <v>84</v>
      </c>
      <c r="F416" s="133" t="s">
        <v>84</v>
      </c>
      <c r="G416" s="133" t="s">
        <v>84</v>
      </c>
      <c r="H416" s="133" t="s">
        <v>84</v>
      </c>
      <c r="I416" s="133" t="s">
        <v>84</v>
      </c>
      <c r="J416" s="133" t="s">
        <v>84</v>
      </c>
      <c r="K416" s="133" t="s">
        <v>84</v>
      </c>
      <c r="L416" s="133" t="s">
        <v>84</v>
      </c>
      <c r="M416" s="133" t="s">
        <v>84</v>
      </c>
      <c r="N416" s="133" t="s">
        <v>84</v>
      </c>
      <c r="O416" s="133" t="s">
        <v>84</v>
      </c>
      <c r="P416" s="133" t="s">
        <v>84</v>
      </c>
      <c r="Q416" s="109" t="s">
        <v>84</v>
      </c>
      <c r="R416" s="109" t="s">
        <v>84</v>
      </c>
      <c r="S416" s="42" t="s">
        <v>84</v>
      </c>
    </row>
    <row r="417" spans="1:19" ht="31.5" x14ac:dyDescent="0.25">
      <c r="A417" s="36" t="s">
        <v>502</v>
      </c>
      <c r="B417" s="28" t="s">
        <v>475</v>
      </c>
      <c r="C417" s="60" t="s">
        <v>321</v>
      </c>
      <c r="D417" s="133" t="s">
        <v>84</v>
      </c>
      <c r="E417" s="133" t="s">
        <v>84</v>
      </c>
      <c r="F417" s="133" t="s">
        <v>84</v>
      </c>
      <c r="G417" s="133" t="s">
        <v>84</v>
      </c>
      <c r="H417" s="133" t="s">
        <v>84</v>
      </c>
      <c r="I417" s="133" t="s">
        <v>84</v>
      </c>
      <c r="J417" s="133" t="s">
        <v>84</v>
      </c>
      <c r="K417" s="133" t="s">
        <v>84</v>
      </c>
      <c r="L417" s="133" t="s">
        <v>84</v>
      </c>
      <c r="M417" s="133" t="s">
        <v>84</v>
      </c>
      <c r="N417" s="133" t="s">
        <v>84</v>
      </c>
      <c r="O417" s="133" t="s">
        <v>84</v>
      </c>
      <c r="P417" s="133" t="s">
        <v>84</v>
      </c>
      <c r="Q417" s="109" t="s">
        <v>84</v>
      </c>
      <c r="R417" s="109" t="s">
        <v>84</v>
      </c>
      <c r="S417" s="42" t="s">
        <v>84</v>
      </c>
    </row>
    <row r="418" spans="1:19" ht="31.5" x14ac:dyDescent="0.25">
      <c r="A418" s="36" t="s">
        <v>556</v>
      </c>
      <c r="B418" s="28" t="s">
        <v>460</v>
      </c>
      <c r="C418" s="60" t="s">
        <v>321</v>
      </c>
      <c r="D418" s="133" t="s">
        <v>84</v>
      </c>
      <c r="E418" s="133" t="s">
        <v>84</v>
      </c>
      <c r="F418" s="133" t="s">
        <v>84</v>
      </c>
      <c r="G418" s="133" t="s">
        <v>84</v>
      </c>
      <c r="H418" s="133" t="s">
        <v>84</v>
      </c>
      <c r="I418" s="133" t="s">
        <v>84</v>
      </c>
      <c r="J418" s="133" t="s">
        <v>84</v>
      </c>
      <c r="K418" s="133" t="s">
        <v>84</v>
      </c>
      <c r="L418" s="133" t="s">
        <v>84</v>
      </c>
      <c r="M418" s="133" t="s">
        <v>84</v>
      </c>
      <c r="N418" s="133" t="s">
        <v>84</v>
      </c>
      <c r="O418" s="133" t="s">
        <v>84</v>
      </c>
      <c r="P418" s="133" t="s">
        <v>84</v>
      </c>
      <c r="Q418" s="109" t="s">
        <v>84</v>
      </c>
      <c r="R418" s="109" t="s">
        <v>84</v>
      </c>
      <c r="S418" s="42" t="s">
        <v>84</v>
      </c>
    </row>
    <row r="419" spans="1:19" x14ac:dyDescent="0.25">
      <c r="A419" s="36" t="s">
        <v>194</v>
      </c>
      <c r="B419" s="28" t="s">
        <v>646</v>
      </c>
      <c r="C419" s="60" t="s">
        <v>321</v>
      </c>
      <c r="D419" s="133" t="s">
        <v>84</v>
      </c>
      <c r="E419" s="133" t="s">
        <v>84</v>
      </c>
      <c r="F419" s="133" t="s">
        <v>84</v>
      </c>
      <c r="G419" s="133" t="s">
        <v>84</v>
      </c>
      <c r="H419" s="133" t="s">
        <v>84</v>
      </c>
      <c r="I419" s="133" t="s">
        <v>84</v>
      </c>
      <c r="J419" s="133" t="s">
        <v>84</v>
      </c>
      <c r="K419" s="133" t="s">
        <v>84</v>
      </c>
      <c r="L419" s="133" t="s">
        <v>84</v>
      </c>
      <c r="M419" s="133" t="s">
        <v>84</v>
      </c>
      <c r="N419" s="133" t="s">
        <v>84</v>
      </c>
      <c r="O419" s="133" t="s">
        <v>84</v>
      </c>
      <c r="P419" s="133" t="s">
        <v>84</v>
      </c>
      <c r="Q419" s="109" t="s">
        <v>84</v>
      </c>
      <c r="R419" s="109" t="s">
        <v>84</v>
      </c>
      <c r="S419" s="42" t="s">
        <v>84</v>
      </c>
    </row>
    <row r="420" spans="1:19" x14ac:dyDescent="0.25">
      <c r="A420" s="36" t="s">
        <v>195</v>
      </c>
      <c r="B420" s="28" t="s">
        <v>318</v>
      </c>
      <c r="C420" s="60" t="s">
        <v>321</v>
      </c>
      <c r="D420" s="133">
        <v>0</v>
      </c>
      <c r="E420" s="133">
        <v>0</v>
      </c>
      <c r="F420" s="133">
        <v>0</v>
      </c>
      <c r="G420" s="133">
        <v>0</v>
      </c>
      <c r="H420" s="109">
        <f>H414</f>
        <v>-6.9277916736609768E-14</v>
      </c>
      <c r="I420" s="109" t="s">
        <v>84</v>
      </c>
      <c r="J420" s="109">
        <f>J414</f>
        <v>-1.3455903058456897E-13</v>
      </c>
      <c r="K420" s="109" t="s">
        <v>84</v>
      </c>
      <c r="L420" s="109">
        <f>L414</f>
        <v>0</v>
      </c>
      <c r="M420" s="109" t="s">
        <v>84</v>
      </c>
      <c r="N420" s="109">
        <f>N414</f>
        <v>0</v>
      </c>
      <c r="O420" s="109" t="s">
        <v>84</v>
      </c>
      <c r="P420" s="109">
        <f>P414</f>
        <v>1.0524914273446484E-13</v>
      </c>
      <c r="Q420" s="109" t="s">
        <v>84</v>
      </c>
      <c r="R420" s="109">
        <f t="shared" ref="R420" si="255">P420+N420+L420+J420+H420</f>
        <v>-9.8587804586713901E-14</v>
      </c>
      <c r="S420" s="81" t="s">
        <v>84</v>
      </c>
    </row>
    <row r="421" spans="1:19" x14ac:dyDescent="0.25">
      <c r="A421" s="36" t="s">
        <v>196</v>
      </c>
      <c r="B421" s="28" t="s">
        <v>640</v>
      </c>
      <c r="C421" s="60" t="s">
        <v>321</v>
      </c>
      <c r="D421" s="133" t="s">
        <v>84</v>
      </c>
      <c r="E421" s="133" t="s">
        <v>84</v>
      </c>
      <c r="F421" s="133" t="s">
        <v>84</v>
      </c>
      <c r="G421" s="133" t="s">
        <v>84</v>
      </c>
      <c r="H421" s="109" t="s">
        <v>84</v>
      </c>
      <c r="I421" s="109" t="s">
        <v>84</v>
      </c>
      <c r="J421" s="109" t="s">
        <v>84</v>
      </c>
      <c r="K421" s="109" t="s">
        <v>84</v>
      </c>
      <c r="L421" s="109" t="s">
        <v>84</v>
      </c>
      <c r="M421" s="109" t="s">
        <v>84</v>
      </c>
      <c r="N421" s="109" t="s">
        <v>84</v>
      </c>
      <c r="O421" s="109" t="s">
        <v>84</v>
      </c>
      <c r="P421" s="109" t="s">
        <v>84</v>
      </c>
      <c r="Q421" s="109" t="s">
        <v>84</v>
      </c>
      <c r="R421" s="109" t="s">
        <v>84</v>
      </c>
      <c r="S421" s="42" t="s">
        <v>84</v>
      </c>
    </row>
    <row r="422" spans="1:19" x14ac:dyDescent="0.25">
      <c r="A422" s="36" t="s">
        <v>197</v>
      </c>
      <c r="B422" s="28" t="s">
        <v>320</v>
      </c>
      <c r="C422" s="60" t="s">
        <v>321</v>
      </c>
      <c r="D422" s="133">
        <v>0</v>
      </c>
      <c r="E422" s="133">
        <v>0</v>
      </c>
      <c r="F422" s="133">
        <v>0</v>
      </c>
      <c r="G422" s="133">
        <v>0</v>
      </c>
      <c r="H422" s="109" t="s">
        <v>84</v>
      </c>
      <c r="I422" s="109" t="s">
        <v>84</v>
      </c>
      <c r="J422" s="109" t="s">
        <v>84</v>
      </c>
      <c r="K422" s="109" t="s">
        <v>84</v>
      </c>
      <c r="L422" s="109" t="s">
        <v>84</v>
      </c>
      <c r="M422" s="109" t="s">
        <v>84</v>
      </c>
      <c r="N422" s="109" t="s">
        <v>84</v>
      </c>
      <c r="O422" s="109" t="s">
        <v>84</v>
      </c>
      <c r="P422" s="109" t="s">
        <v>84</v>
      </c>
      <c r="Q422" s="109" t="s">
        <v>84</v>
      </c>
      <c r="R422" s="109" t="s">
        <v>84</v>
      </c>
      <c r="S422" s="81" t="s">
        <v>84</v>
      </c>
    </row>
    <row r="423" spans="1:19" x14ac:dyDescent="0.25">
      <c r="A423" s="36" t="s">
        <v>198</v>
      </c>
      <c r="B423" s="28" t="s">
        <v>647</v>
      </c>
      <c r="C423" s="60" t="s">
        <v>321</v>
      </c>
      <c r="D423" s="133" t="s">
        <v>84</v>
      </c>
      <c r="E423" s="133" t="s">
        <v>84</v>
      </c>
      <c r="F423" s="133" t="s">
        <v>84</v>
      </c>
      <c r="G423" s="133" t="s">
        <v>84</v>
      </c>
      <c r="H423" s="109" t="s">
        <v>84</v>
      </c>
      <c r="I423" s="109" t="s">
        <v>84</v>
      </c>
      <c r="J423" s="109" t="s">
        <v>84</v>
      </c>
      <c r="K423" s="109" t="s">
        <v>84</v>
      </c>
      <c r="L423" s="109" t="s">
        <v>84</v>
      </c>
      <c r="M423" s="109" t="s">
        <v>84</v>
      </c>
      <c r="N423" s="109" t="s">
        <v>84</v>
      </c>
      <c r="O423" s="109" t="s">
        <v>84</v>
      </c>
      <c r="P423" s="109" t="s">
        <v>84</v>
      </c>
      <c r="Q423" s="109" t="s">
        <v>84</v>
      </c>
      <c r="R423" s="109" t="s">
        <v>84</v>
      </c>
      <c r="S423" s="42" t="s">
        <v>84</v>
      </c>
    </row>
    <row r="424" spans="1:19" ht="31.5" x14ac:dyDescent="0.25">
      <c r="A424" s="36" t="s">
        <v>199</v>
      </c>
      <c r="B424" s="28" t="s">
        <v>622</v>
      </c>
      <c r="C424" s="60" t="s">
        <v>321</v>
      </c>
      <c r="D424" s="133" t="s">
        <v>84</v>
      </c>
      <c r="E424" s="133" t="s">
        <v>84</v>
      </c>
      <c r="F424" s="133" t="s">
        <v>84</v>
      </c>
      <c r="G424" s="133" t="s">
        <v>84</v>
      </c>
      <c r="H424" s="109" t="s">
        <v>84</v>
      </c>
      <c r="I424" s="109" t="s">
        <v>84</v>
      </c>
      <c r="J424" s="109" t="s">
        <v>84</v>
      </c>
      <c r="K424" s="109" t="s">
        <v>84</v>
      </c>
      <c r="L424" s="109" t="s">
        <v>84</v>
      </c>
      <c r="M424" s="109" t="s">
        <v>84</v>
      </c>
      <c r="N424" s="109" t="s">
        <v>84</v>
      </c>
      <c r="O424" s="109" t="s">
        <v>84</v>
      </c>
      <c r="P424" s="109" t="s">
        <v>84</v>
      </c>
      <c r="Q424" s="109" t="s">
        <v>84</v>
      </c>
      <c r="R424" s="109" t="s">
        <v>84</v>
      </c>
      <c r="S424" s="42" t="s">
        <v>84</v>
      </c>
    </row>
    <row r="425" spans="1:19" x14ac:dyDescent="0.25">
      <c r="A425" s="36" t="s">
        <v>557</v>
      </c>
      <c r="B425" s="30" t="s">
        <v>215</v>
      </c>
      <c r="C425" s="60" t="s">
        <v>321</v>
      </c>
      <c r="D425" s="133" t="s">
        <v>84</v>
      </c>
      <c r="E425" s="133" t="s">
        <v>84</v>
      </c>
      <c r="F425" s="133" t="s">
        <v>84</v>
      </c>
      <c r="G425" s="133" t="s">
        <v>84</v>
      </c>
      <c r="H425" s="109" t="s">
        <v>84</v>
      </c>
      <c r="I425" s="109" t="s">
        <v>84</v>
      </c>
      <c r="J425" s="109" t="s">
        <v>84</v>
      </c>
      <c r="K425" s="109" t="s">
        <v>84</v>
      </c>
      <c r="L425" s="109" t="s">
        <v>84</v>
      </c>
      <c r="M425" s="109" t="s">
        <v>84</v>
      </c>
      <c r="N425" s="109" t="s">
        <v>84</v>
      </c>
      <c r="O425" s="109" t="s">
        <v>84</v>
      </c>
      <c r="P425" s="109" t="s">
        <v>84</v>
      </c>
      <c r="Q425" s="109" t="s">
        <v>84</v>
      </c>
      <c r="R425" s="109" t="s">
        <v>84</v>
      </c>
      <c r="S425" s="42" t="s">
        <v>84</v>
      </c>
    </row>
    <row r="426" spans="1:19" x14ac:dyDescent="0.25">
      <c r="A426" s="36" t="s">
        <v>558</v>
      </c>
      <c r="B426" s="30" t="s">
        <v>203</v>
      </c>
      <c r="C426" s="60" t="s">
        <v>321</v>
      </c>
      <c r="D426" s="133" t="s">
        <v>84</v>
      </c>
      <c r="E426" s="133" t="s">
        <v>84</v>
      </c>
      <c r="F426" s="133" t="s">
        <v>84</v>
      </c>
      <c r="G426" s="133" t="s">
        <v>84</v>
      </c>
      <c r="H426" s="109" t="s">
        <v>84</v>
      </c>
      <c r="I426" s="109" t="s">
        <v>84</v>
      </c>
      <c r="J426" s="109" t="s">
        <v>84</v>
      </c>
      <c r="K426" s="109" t="s">
        <v>84</v>
      </c>
      <c r="L426" s="109" t="s">
        <v>84</v>
      </c>
      <c r="M426" s="109" t="s">
        <v>84</v>
      </c>
      <c r="N426" s="109" t="s">
        <v>84</v>
      </c>
      <c r="O426" s="109" t="s">
        <v>84</v>
      </c>
      <c r="P426" s="109" t="s">
        <v>84</v>
      </c>
      <c r="Q426" s="109" t="s">
        <v>84</v>
      </c>
      <c r="R426" s="109" t="s">
        <v>84</v>
      </c>
      <c r="S426" s="42" t="s">
        <v>84</v>
      </c>
    </row>
    <row r="427" spans="1:19" x14ac:dyDescent="0.25">
      <c r="A427" s="36" t="s">
        <v>12</v>
      </c>
      <c r="B427" s="26" t="s">
        <v>559</v>
      </c>
      <c r="C427" s="60" t="s">
        <v>321</v>
      </c>
      <c r="D427" s="133">
        <v>0</v>
      </c>
      <c r="E427" s="133">
        <v>0</v>
      </c>
      <c r="F427" s="133">
        <v>0</v>
      </c>
      <c r="G427" s="133">
        <v>0</v>
      </c>
      <c r="H427" s="133">
        <v>0</v>
      </c>
      <c r="I427" s="109" t="s">
        <v>84</v>
      </c>
      <c r="J427" s="133">
        <v>0</v>
      </c>
      <c r="K427" s="109" t="s">
        <v>84</v>
      </c>
      <c r="L427" s="133">
        <v>0</v>
      </c>
      <c r="M427" s="109" t="s">
        <v>84</v>
      </c>
      <c r="N427" s="133">
        <v>0</v>
      </c>
      <c r="O427" s="109" t="s">
        <v>84</v>
      </c>
      <c r="P427" s="133">
        <v>0</v>
      </c>
      <c r="Q427" s="109" t="s">
        <v>84</v>
      </c>
      <c r="R427" s="109">
        <f t="shared" ref="R427:R451" si="256">P427+N427+L427+J427+H427</f>
        <v>0</v>
      </c>
      <c r="S427" s="42" t="s">
        <v>84</v>
      </c>
    </row>
    <row r="428" spans="1:19" x14ac:dyDescent="0.25">
      <c r="A428" s="36" t="s">
        <v>29</v>
      </c>
      <c r="B428" s="26" t="s">
        <v>85</v>
      </c>
      <c r="C428" s="60" t="s">
        <v>321</v>
      </c>
      <c r="D428" s="133">
        <f>'[1]6.ИПР'!G$50/1000</f>
        <v>874.74299818999998</v>
      </c>
      <c r="E428" s="133">
        <f>'[2]6.ИПР'!$H$51/1000</f>
        <v>225.45307637000002</v>
      </c>
      <c r="F428" s="133">
        <f>'[1]6.ИПР'!O$50/1000</f>
        <v>460.86611718</v>
      </c>
      <c r="G428" s="133">
        <f>'[2]6.ИПР'!$I$51/1000</f>
        <v>718.90722479999999</v>
      </c>
      <c r="H428" s="109">
        <f>'[2]6.ИПР'!$P$51/1000</f>
        <v>0</v>
      </c>
      <c r="I428" s="109" t="s">
        <v>84</v>
      </c>
      <c r="J428" s="109">
        <f>'[2]6.ИПР'!$Q$51/1000</f>
        <v>0</v>
      </c>
      <c r="K428" s="109" t="s">
        <v>84</v>
      </c>
      <c r="L428" s="109">
        <f>'[2]6.ИПР'!$R$51/1000</f>
        <v>0</v>
      </c>
      <c r="M428" s="109" t="s">
        <v>84</v>
      </c>
      <c r="N428" s="109">
        <f>'[2]6.ИПР'!$S$51/1000</f>
        <v>0</v>
      </c>
      <c r="O428" s="109" t="s">
        <v>84</v>
      </c>
      <c r="P428" s="109">
        <f>'[2]6.ИПР'!$T$51/1000</f>
        <v>0</v>
      </c>
      <c r="Q428" s="109" t="s">
        <v>84</v>
      </c>
      <c r="R428" s="109">
        <f t="shared" si="256"/>
        <v>0</v>
      </c>
      <c r="S428" s="42" t="s">
        <v>84</v>
      </c>
    </row>
    <row r="429" spans="1:19" x14ac:dyDescent="0.25">
      <c r="A429" s="36" t="s">
        <v>63</v>
      </c>
      <c r="B429" s="27" t="s">
        <v>487</v>
      </c>
      <c r="C429" s="60" t="s">
        <v>321</v>
      </c>
      <c r="D429" s="133">
        <f>'[1]6.ИПР'!G$51/1000</f>
        <v>497.65022103999996</v>
      </c>
      <c r="E429" s="133">
        <f>'[2]6.ИПР'!$H$52/1000</f>
        <v>196.06878904000001</v>
      </c>
      <c r="F429" s="133">
        <f>'[1]6.ИПР'!O$51/1000</f>
        <v>460.86611718</v>
      </c>
      <c r="G429" s="133">
        <f>'[2]6.ИПР'!$I$52/1000</f>
        <v>718.90722479999999</v>
      </c>
      <c r="H429" s="109">
        <f>'[2]6.ИПР'!$P$52/1000</f>
        <v>0</v>
      </c>
      <c r="I429" s="109" t="s">
        <v>84</v>
      </c>
      <c r="J429" s="109">
        <f>'[2]6.ИПР'!$Q$52/1000</f>
        <v>0</v>
      </c>
      <c r="K429" s="109" t="s">
        <v>84</v>
      </c>
      <c r="L429" s="109">
        <f>'[2]6.ИПР'!$R$52/1000</f>
        <v>0</v>
      </c>
      <c r="M429" s="109" t="s">
        <v>84</v>
      </c>
      <c r="N429" s="109">
        <f>'[2]6.ИПР'!$S$52/1000</f>
        <v>0</v>
      </c>
      <c r="O429" s="109" t="s">
        <v>84</v>
      </c>
      <c r="P429" s="109">
        <f>'[2]6.ИПР'!$T$52/1000</f>
        <v>0</v>
      </c>
      <c r="Q429" s="109" t="s">
        <v>84</v>
      </c>
      <c r="R429" s="109">
        <f t="shared" si="256"/>
        <v>0</v>
      </c>
      <c r="S429" s="42" t="s">
        <v>84</v>
      </c>
    </row>
    <row r="430" spans="1:19" x14ac:dyDescent="0.25">
      <c r="A430" s="36" t="s">
        <v>190</v>
      </c>
      <c r="B430" s="27" t="s">
        <v>191</v>
      </c>
      <c r="C430" s="60" t="s">
        <v>321</v>
      </c>
      <c r="D430" s="133">
        <v>0</v>
      </c>
      <c r="E430" s="133">
        <v>0</v>
      </c>
      <c r="F430" s="133">
        <f t="shared" ref="F430" si="257">F428-F429</f>
        <v>0</v>
      </c>
      <c r="G430" s="133">
        <v>0</v>
      </c>
      <c r="H430" s="133">
        <v>0</v>
      </c>
      <c r="I430" s="109" t="s">
        <v>84</v>
      </c>
      <c r="J430" s="133">
        <v>0</v>
      </c>
      <c r="K430" s="109" t="s">
        <v>84</v>
      </c>
      <c r="L430" s="133">
        <v>0</v>
      </c>
      <c r="M430" s="109" t="s">
        <v>84</v>
      </c>
      <c r="N430" s="133">
        <v>0</v>
      </c>
      <c r="O430" s="109" t="s">
        <v>84</v>
      </c>
      <c r="P430" s="133">
        <v>0</v>
      </c>
      <c r="Q430" s="109" t="s">
        <v>84</v>
      </c>
      <c r="R430" s="109">
        <f t="shared" si="256"/>
        <v>0</v>
      </c>
      <c r="S430" s="42" t="s">
        <v>84</v>
      </c>
    </row>
    <row r="431" spans="1:19" x14ac:dyDescent="0.25">
      <c r="A431" s="36" t="s">
        <v>11</v>
      </c>
      <c r="B431" s="25" t="s">
        <v>77</v>
      </c>
      <c r="C431" s="60" t="s">
        <v>321</v>
      </c>
      <c r="D431" s="133">
        <f>'[1]6.ИПР'!G$53/1000</f>
        <v>0</v>
      </c>
      <c r="E431" s="133">
        <f>'[2]6.ИПР'!$H$54/1000</f>
        <v>0</v>
      </c>
      <c r="F431" s="133">
        <f>'[1]6.ИПР'!O$53/1000</f>
        <v>0</v>
      </c>
      <c r="G431" s="133">
        <f>'[2]6.ИПР'!$I$54/1000</f>
        <v>436.51676775999999</v>
      </c>
      <c r="H431" s="109">
        <f>'[2]6.ИПР'!$P$54/1000</f>
        <v>0</v>
      </c>
      <c r="I431" s="109" t="s">
        <v>84</v>
      </c>
      <c r="J431" s="109">
        <f>'[2]6.ИПР'!$Q$54/1000</f>
        <v>0</v>
      </c>
      <c r="K431" s="109" t="s">
        <v>84</v>
      </c>
      <c r="L431" s="109">
        <f>'[2]6.ИПР'!$R$54/1000</f>
        <v>0</v>
      </c>
      <c r="M431" s="109" t="s">
        <v>84</v>
      </c>
      <c r="N431" s="109">
        <f>'[2]6.ИПР'!$S$54/1000</f>
        <v>0</v>
      </c>
      <c r="O431" s="109" t="s">
        <v>84</v>
      </c>
      <c r="P431" s="109">
        <f>'[2]6.ИПР'!$T$54/1000</f>
        <v>0</v>
      </c>
      <c r="Q431" s="109" t="s">
        <v>84</v>
      </c>
      <c r="R431" s="109">
        <f t="shared" si="256"/>
        <v>0</v>
      </c>
      <c r="S431" s="42" t="s">
        <v>84</v>
      </c>
    </row>
    <row r="432" spans="1:19" x14ac:dyDescent="0.25">
      <c r="A432" s="36" t="s">
        <v>13</v>
      </c>
      <c r="B432" s="26" t="s">
        <v>78</v>
      </c>
      <c r="C432" s="60" t="s">
        <v>321</v>
      </c>
      <c r="D432" s="133">
        <f>'[1]6.ИПР'!G$54/1000</f>
        <v>0</v>
      </c>
      <c r="E432" s="133">
        <f>'[2]6.ИПР'!$H$55/1000</f>
        <v>0</v>
      </c>
      <c r="F432" s="133">
        <f>'[1]6.ИПР'!O$54/1000</f>
        <v>0</v>
      </c>
      <c r="G432" s="133">
        <f>'[2]6.ИПР'!$I$55/1000</f>
        <v>423.52719784999999</v>
      </c>
      <c r="H432" s="109">
        <f>'[2]6.ИПР'!$P$55/1000</f>
        <v>0</v>
      </c>
      <c r="I432" s="109" t="s">
        <v>84</v>
      </c>
      <c r="J432" s="109">
        <f>'[2]6.ИПР'!$Q$55/1000</f>
        <v>0</v>
      </c>
      <c r="K432" s="109" t="s">
        <v>84</v>
      </c>
      <c r="L432" s="109">
        <f>'[2]6.ИПР'!$R$55/1000</f>
        <v>0</v>
      </c>
      <c r="M432" s="109" t="s">
        <v>84</v>
      </c>
      <c r="N432" s="109">
        <f>'[2]6.ИПР'!$S$55/1000</f>
        <v>0</v>
      </c>
      <c r="O432" s="109" t="s">
        <v>84</v>
      </c>
      <c r="P432" s="109">
        <f>'[2]6.ИПР'!$T$55/1000</f>
        <v>0</v>
      </c>
      <c r="Q432" s="109" t="s">
        <v>84</v>
      </c>
      <c r="R432" s="109">
        <f t="shared" si="256"/>
        <v>0</v>
      </c>
      <c r="S432" s="42" t="s">
        <v>84</v>
      </c>
    </row>
    <row r="433" spans="1:19" x14ac:dyDescent="0.25">
      <c r="A433" s="36" t="s">
        <v>14</v>
      </c>
      <c r="B433" s="26" t="s">
        <v>79</v>
      </c>
      <c r="C433" s="60" t="s">
        <v>321</v>
      </c>
      <c r="D433" s="133">
        <v>0</v>
      </c>
      <c r="E433" s="133">
        <v>0</v>
      </c>
      <c r="F433" s="133">
        <v>0</v>
      </c>
      <c r="G433" s="133">
        <v>0</v>
      </c>
      <c r="H433" s="133">
        <v>0</v>
      </c>
      <c r="I433" s="109" t="s">
        <v>84</v>
      </c>
      <c r="J433" s="133">
        <v>0</v>
      </c>
      <c r="K433" s="109" t="s">
        <v>84</v>
      </c>
      <c r="L433" s="133">
        <v>0</v>
      </c>
      <c r="M433" s="109" t="s">
        <v>84</v>
      </c>
      <c r="N433" s="133">
        <v>0</v>
      </c>
      <c r="O433" s="109" t="s">
        <v>84</v>
      </c>
      <c r="P433" s="133">
        <v>0</v>
      </c>
      <c r="Q433" s="109" t="s">
        <v>84</v>
      </c>
      <c r="R433" s="109">
        <f t="shared" si="256"/>
        <v>0</v>
      </c>
      <c r="S433" s="42" t="s">
        <v>84</v>
      </c>
    </row>
    <row r="434" spans="1:19" x14ac:dyDescent="0.25">
      <c r="A434" s="36" t="s">
        <v>20</v>
      </c>
      <c r="B434" s="26" t="s">
        <v>677</v>
      </c>
      <c r="C434" s="60" t="s">
        <v>321</v>
      </c>
      <c r="D434" s="133">
        <v>0</v>
      </c>
      <c r="E434" s="133">
        <v>0</v>
      </c>
      <c r="F434" s="133">
        <v>0</v>
      </c>
      <c r="G434" s="133">
        <v>0</v>
      </c>
      <c r="H434" s="133">
        <v>0</v>
      </c>
      <c r="I434" s="109" t="s">
        <v>84</v>
      </c>
      <c r="J434" s="133">
        <v>0</v>
      </c>
      <c r="K434" s="109" t="s">
        <v>84</v>
      </c>
      <c r="L434" s="133">
        <v>0</v>
      </c>
      <c r="M434" s="109" t="s">
        <v>84</v>
      </c>
      <c r="N434" s="133">
        <v>0</v>
      </c>
      <c r="O434" s="109" t="s">
        <v>84</v>
      </c>
      <c r="P434" s="133">
        <v>0</v>
      </c>
      <c r="Q434" s="109" t="s">
        <v>84</v>
      </c>
      <c r="R434" s="109">
        <f t="shared" si="256"/>
        <v>0</v>
      </c>
      <c r="S434" s="42" t="s">
        <v>84</v>
      </c>
    </row>
    <row r="435" spans="1:19" x14ac:dyDescent="0.25">
      <c r="A435" s="36" t="s">
        <v>30</v>
      </c>
      <c r="B435" s="26" t="s">
        <v>80</v>
      </c>
      <c r="C435" s="60" t="s">
        <v>321</v>
      </c>
      <c r="D435" s="133">
        <v>0</v>
      </c>
      <c r="E435" s="133">
        <v>0</v>
      </c>
      <c r="F435" s="133">
        <v>0</v>
      </c>
      <c r="G435" s="133">
        <v>0</v>
      </c>
      <c r="H435" s="133">
        <v>0</v>
      </c>
      <c r="I435" s="109" t="s">
        <v>84</v>
      </c>
      <c r="J435" s="133">
        <v>0</v>
      </c>
      <c r="K435" s="109" t="s">
        <v>84</v>
      </c>
      <c r="L435" s="133">
        <v>0</v>
      </c>
      <c r="M435" s="109" t="s">
        <v>84</v>
      </c>
      <c r="N435" s="133">
        <v>0</v>
      </c>
      <c r="O435" s="109" t="s">
        <v>84</v>
      </c>
      <c r="P435" s="133">
        <v>0</v>
      </c>
      <c r="Q435" s="109" t="s">
        <v>84</v>
      </c>
      <c r="R435" s="109">
        <f t="shared" si="256"/>
        <v>0</v>
      </c>
      <c r="S435" s="42" t="s">
        <v>84</v>
      </c>
    </row>
    <row r="436" spans="1:19" x14ac:dyDescent="0.25">
      <c r="A436" s="36" t="s">
        <v>31</v>
      </c>
      <c r="B436" s="26" t="s">
        <v>81</v>
      </c>
      <c r="C436" s="60" t="s">
        <v>321</v>
      </c>
      <c r="D436" s="133">
        <f>'[1]6.ИПР'!G$58/1000</f>
        <v>0</v>
      </c>
      <c r="E436" s="133">
        <f>'[2]6.ИПР'!$H$59/1000</f>
        <v>0</v>
      </c>
      <c r="F436" s="133">
        <f>'[1]6.ИПР'!O$58/1000</f>
        <v>0</v>
      </c>
      <c r="G436" s="133">
        <f>'[2]6.ИПР'!$I$59/1000</f>
        <v>0</v>
      </c>
      <c r="H436" s="109">
        <f>'[2]6.ИПР'!$P$59/1000</f>
        <v>0</v>
      </c>
      <c r="I436" s="109" t="s">
        <v>84</v>
      </c>
      <c r="J436" s="109">
        <f>'[2]6.ИПР'!$Q$59/1000</f>
        <v>0</v>
      </c>
      <c r="K436" s="109" t="s">
        <v>84</v>
      </c>
      <c r="L436" s="109">
        <f>'[2]6.ИПР'!$R$59/1000</f>
        <v>0</v>
      </c>
      <c r="M436" s="109" t="s">
        <v>84</v>
      </c>
      <c r="N436" s="109">
        <f>'[2]6.ИПР'!$S$59/1000</f>
        <v>0</v>
      </c>
      <c r="O436" s="109" t="s">
        <v>84</v>
      </c>
      <c r="P436" s="109">
        <f>'[2]6.ИПР'!$T$59/1000</f>
        <v>0</v>
      </c>
      <c r="Q436" s="109" t="s">
        <v>84</v>
      </c>
      <c r="R436" s="109">
        <f t="shared" si="256"/>
        <v>0</v>
      </c>
      <c r="S436" s="42" t="s">
        <v>84</v>
      </c>
    </row>
    <row r="437" spans="1:19" x14ac:dyDescent="0.25">
      <c r="A437" s="36" t="s">
        <v>66</v>
      </c>
      <c r="B437" s="27" t="s">
        <v>192</v>
      </c>
      <c r="C437" s="60" t="s">
        <v>321</v>
      </c>
      <c r="D437" s="133">
        <f t="shared" ref="D437:G438" si="258">D436</f>
        <v>0</v>
      </c>
      <c r="E437" s="133">
        <f>E436</f>
        <v>0</v>
      </c>
      <c r="F437" s="133">
        <f t="shared" ref="F437:F438" si="259">F436</f>
        <v>0</v>
      </c>
      <c r="G437" s="133">
        <f t="shared" si="258"/>
        <v>0</v>
      </c>
      <c r="H437" s="133">
        <f t="shared" ref="H437:J437" si="260">H436</f>
        <v>0</v>
      </c>
      <c r="I437" s="109" t="s">
        <v>84</v>
      </c>
      <c r="J437" s="133">
        <f t="shared" si="260"/>
        <v>0</v>
      </c>
      <c r="K437" s="109" t="s">
        <v>84</v>
      </c>
      <c r="L437" s="133">
        <f t="shared" ref="L437" si="261">L436</f>
        <v>0</v>
      </c>
      <c r="M437" s="109" t="s">
        <v>84</v>
      </c>
      <c r="N437" s="133">
        <f t="shared" ref="N437:P437" si="262">N436</f>
        <v>0</v>
      </c>
      <c r="O437" s="109" t="s">
        <v>84</v>
      </c>
      <c r="P437" s="133">
        <f t="shared" si="262"/>
        <v>0</v>
      </c>
      <c r="Q437" s="109" t="s">
        <v>84</v>
      </c>
      <c r="R437" s="109">
        <f t="shared" si="256"/>
        <v>0</v>
      </c>
      <c r="S437" s="42" t="s">
        <v>84</v>
      </c>
    </row>
    <row r="438" spans="1:19" ht="31.5" x14ac:dyDescent="0.25">
      <c r="A438" s="36" t="s">
        <v>312</v>
      </c>
      <c r="B438" s="28" t="s">
        <v>304</v>
      </c>
      <c r="C438" s="60" t="s">
        <v>321</v>
      </c>
      <c r="D438" s="133">
        <f t="shared" si="258"/>
        <v>0</v>
      </c>
      <c r="E438" s="133">
        <f>E437</f>
        <v>0</v>
      </c>
      <c r="F438" s="133">
        <f t="shared" si="259"/>
        <v>0</v>
      </c>
      <c r="G438" s="133">
        <f t="shared" si="258"/>
        <v>0</v>
      </c>
      <c r="H438" s="133">
        <f t="shared" ref="H438:J438" si="263">H437</f>
        <v>0</v>
      </c>
      <c r="I438" s="109" t="s">
        <v>84</v>
      </c>
      <c r="J438" s="133">
        <f t="shared" si="263"/>
        <v>0</v>
      </c>
      <c r="K438" s="109" t="s">
        <v>84</v>
      </c>
      <c r="L438" s="133">
        <f t="shared" ref="L438" si="264">L437</f>
        <v>0</v>
      </c>
      <c r="M438" s="109" t="s">
        <v>84</v>
      </c>
      <c r="N438" s="133">
        <f t="shared" ref="N438:P438" si="265">N437</f>
        <v>0</v>
      </c>
      <c r="O438" s="109" t="s">
        <v>84</v>
      </c>
      <c r="P438" s="133">
        <f t="shared" si="265"/>
        <v>0</v>
      </c>
      <c r="Q438" s="109" t="s">
        <v>84</v>
      </c>
      <c r="R438" s="109">
        <f t="shared" si="256"/>
        <v>0</v>
      </c>
      <c r="S438" s="42" t="s">
        <v>84</v>
      </c>
    </row>
    <row r="439" spans="1:19" x14ac:dyDescent="0.25">
      <c r="A439" s="36" t="s">
        <v>366</v>
      </c>
      <c r="B439" s="27" t="s">
        <v>311</v>
      </c>
      <c r="C439" s="60" t="s">
        <v>321</v>
      </c>
      <c r="D439" s="133">
        <v>0</v>
      </c>
      <c r="E439" s="133">
        <v>0</v>
      </c>
      <c r="F439" s="133">
        <v>0</v>
      </c>
      <c r="G439" s="133">
        <v>0</v>
      </c>
      <c r="H439" s="133">
        <v>0</v>
      </c>
      <c r="I439" s="109" t="s">
        <v>84</v>
      </c>
      <c r="J439" s="133">
        <v>0</v>
      </c>
      <c r="K439" s="109" t="s">
        <v>84</v>
      </c>
      <c r="L439" s="133">
        <v>0</v>
      </c>
      <c r="M439" s="109" t="s">
        <v>84</v>
      </c>
      <c r="N439" s="133">
        <v>0</v>
      </c>
      <c r="O439" s="109" t="s">
        <v>84</v>
      </c>
      <c r="P439" s="133">
        <v>0</v>
      </c>
      <c r="Q439" s="109" t="s">
        <v>84</v>
      </c>
      <c r="R439" s="109">
        <f t="shared" si="256"/>
        <v>0</v>
      </c>
      <c r="S439" s="42" t="s">
        <v>84</v>
      </c>
    </row>
    <row r="440" spans="1:19" ht="31.5" x14ac:dyDescent="0.25">
      <c r="A440" s="36" t="s">
        <v>367</v>
      </c>
      <c r="B440" s="28" t="s">
        <v>313</v>
      </c>
      <c r="C440" s="60" t="s">
        <v>321</v>
      </c>
      <c r="D440" s="133">
        <v>0</v>
      </c>
      <c r="E440" s="133">
        <v>0</v>
      </c>
      <c r="F440" s="133">
        <v>0</v>
      </c>
      <c r="G440" s="133">
        <v>0</v>
      </c>
      <c r="H440" s="133">
        <v>0</v>
      </c>
      <c r="I440" s="109" t="s">
        <v>84</v>
      </c>
      <c r="J440" s="133">
        <v>0</v>
      </c>
      <c r="K440" s="109" t="s">
        <v>84</v>
      </c>
      <c r="L440" s="133">
        <v>0</v>
      </c>
      <c r="M440" s="109" t="s">
        <v>84</v>
      </c>
      <c r="N440" s="133">
        <v>0</v>
      </c>
      <c r="O440" s="109" t="s">
        <v>84</v>
      </c>
      <c r="P440" s="133">
        <v>0</v>
      </c>
      <c r="Q440" s="109" t="s">
        <v>84</v>
      </c>
      <c r="R440" s="109">
        <f t="shared" si="256"/>
        <v>0</v>
      </c>
      <c r="S440" s="42" t="s">
        <v>84</v>
      </c>
    </row>
    <row r="441" spans="1:19" x14ac:dyDescent="0.25">
      <c r="A441" s="36" t="s">
        <v>32</v>
      </c>
      <c r="B441" s="26" t="s">
        <v>82</v>
      </c>
      <c r="C441" s="60" t="s">
        <v>321</v>
      </c>
      <c r="D441" s="133">
        <v>0</v>
      </c>
      <c r="E441" s="133">
        <v>0</v>
      </c>
      <c r="F441" s="133">
        <v>0</v>
      </c>
      <c r="G441" s="133">
        <v>0</v>
      </c>
      <c r="H441" s="133">
        <v>0</v>
      </c>
      <c r="I441" s="109" t="s">
        <v>84</v>
      </c>
      <c r="J441" s="133">
        <v>0</v>
      </c>
      <c r="K441" s="109" t="s">
        <v>84</v>
      </c>
      <c r="L441" s="133">
        <v>0</v>
      </c>
      <c r="M441" s="109" t="s">
        <v>84</v>
      </c>
      <c r="N441" s="133">
        <v>0</v>
      </c>
      <c r="O441" s="109" t="s">
        <v>84</v>
      </c>
      <c r="P441" s="133">
        <v>0</v>
      </c>
      <c r="Q441" s="109" t="s">
        <v>84</v>
      </c>
      <c r="R441" s="109">
        <f t="shared" si="256"/>
        <v>0</v>
      </c>
      <c r="S441" s="42" t="s">
        <v>84</v>
      </c>
    </row>
    <row r="442" spans="1:19" ht="16.5" thickBot="1" x14ac:dyDescent="0.3">
      <c r="A442" s="38" t="s">
        <v>33</v>
      </c>
      <c r="B442" s="31" t="s">
        <v>83</v>
      </c>
      <c r="C442" s="61" t="s">
        <v>321</v>
      </c>
      <c r="D442" s="44">
        <f t="shared" ref="D442:G442" si="266">D431-D432-D433-D434-D435-D436-D441</f>
        <v>0</v>
      </c>
      <c r="E442" s="44">
        <f t="shared" si="266"/>
        <v>0</v>
      </c>
      <c r="F442" s="44">
        <f t="shared" ref="F442" si="267">F431-F432-F433-F434-F435-F436-F441</f>
        <v>0</v>
      </c>
      <c r="G442" s="44">
        <f t="shared" si="266"/>
        <v>12.98956991</v>
      </c>
      <c r="H442" s="44">
        <f t="shared" ref="H442:J442" si="268">H431-H432-H433-H434-H435-H436-H441</f>
        <v>0</v>
      </c>
      <c r="I442" s="110" t="s">
        <v>84</v>
      </c>
      <c r="J442" s="44">
        <f t="shared" si="268"/>
        <v>0</v>
      </c>
      <c r="K442" s="110" t="s">
        <v>84</v>
      </c>
      <c r="L442" s="44">
        <f t="shared" ref="L442" si="269">L431-L432-L433-L434-L435-L436-L441</f>
        <v>0</v>
      </c>
      <c r="M442" s="110" t="s">
        <v>84</v>
      </c>
      <c r="N442" s="44">
        <f t="shared" ref="N442:P442" si="270">N431-N432-N433-N434-N435-N436-N441</f>
        <v>0</v>
      </c>
      <c r="O442" s="110" t="s">
        <v>84</v>
      </c>
      <c r="P442" s="44">
        <f t="shared" si="270"/>
        <v>0</v>
      </c>
      <c r="Q442" s="110" t="s">
        <v>84</v>
      </c>
      <c r="R442" s="110">
        <f t="shared" si="256"/>
        <v>0</v>
      </c>
      <c r="S442" s="66" t="s">
        <v>84</v>
      </c>
    </row>
    <row r="443" spans="1:19" x14ac:dyDescent="0.25">
      <c r="A443" s="39" t="s">
        <v>16</v>
      </c>
      <c r="B443" s="32" t="s">
        <v>440</v>
      </c>
      <c r="C443" s="134" t="s">
        <v>84</v>
      </c>
      <c r="D443" s="65"/>
      <c r="E443" s="65"/>
      <c r="F443" s="111"/>
      <c r="G443" s="111"/>
      <c r="H443" s="111"/>
      <c r="I443" s="111"/>
      <c r="J443" s="111"/>
      <c r="K443" s="111"/>
      <c r="L443" s="111"/>
      <c r="M443" s="111"/>
      <c r="N443" s="111"/>
      <c r="O443" s="111"/>
      <c r="P443" s="111"/>
      <c r="Q443" s="111"/>
      <c r="R443" s="111"/>
      <c r="S443" s="67"/>
    </row>
    <row r="444" spans="1:19" ht="47.25" x14ac:dyDescent="0.25">
      <c r="A444" s="41" t="s">
        <v>404</v>
      </c>
      <c r="B444" s="26" t="s">
        <v>408</v>
      </c>
      <c r="C444" s="61" t="s">
        <v>321</v>
      </c>
      <c r="D444" s="133">
        <v>1221.7550000000001</v>
      </c>
      <c r="E444" s="133">
        <f>804.77560138+332.2975599</f>
        <v>1137.07316128</v>
      </c>
      <c r="F444" s="109">
        <v>701.70500000000004</v>
      </c>
      <c r="G444" s="109">
        <v>1675.6389999999999</v>
      </c>
      <c r="H444" s="109">
        <v>1069.4964203</v>
      </c>
      <c r="I444" s="109" t="s">
        <v>84</v>
      </c>
      <c r="J444" s="109">
        <v>567.87045410999997</v>
      </c>
      <c r="K444" s="109" t="s">
        <v>84</v>
      </c>
      <c r="L444" s="109">
        <v>275.24615643999999</v>
      </c>
      <c r="M444" s="109" t="s">
        <v>84</v>
      </c>
      <c r="N444" s="109">
        <v>556.00000011999998</v>
      </c>
      <c r="O444" s="109" t="s">
        <v>84</v>
      </c>
      <c r="P444" s="109">
        <v>931.47</v>
      </c>
      <c r="Q444" s="109" t="s">
        <v>84</v>
      </c>
      <c r="R444" s="70">
        <f>P444+N444+L444+J444+H444</f>
        <v>3400.08303097</v>
      </c>
      <c r="S444" s="37" t="s">
        <v>84</v>
      </c>
    </row>
    <row r="445" spans="1:19" x14ac:dyDescent="0.25">
      <c r="A445" s="41" t="s">
        <v>405</v>
      </c>
      <c r="B445" s="27" t="s">
        <v>488</v>
      </c>
      <c r="C445" s="61" t="s">
        <v>321</v>
      </c>
      <c r="D445" s="133" t="s">
        <v>84</v>
      </c>
      <c r="E445" s="133" t="s">
        <v>84</v>
      </c>
      <c r="F445" s="109" t="s">
        <v>84</v>
      </c>
      <c r="G445" s="109" t="s">
        <v>84</v>
      </c>
      <c r="H445" s="109" t="s">
        <v>84</v>
      </c>
      <c r="I445" s="109" t="s">
        <v>84</v>
      </c>
      <c r="J445" s="109" t="s">
        <v>84</v>
      </c>
      <c r="K445" s="109" t="s">
        <v>84</v>
      </c>
      <c r="L445" s="109" t="s">
        <v>84</v>
      </c>
      <c r="M445" s="109" t="s">
        <v>84</v>
      </c>
      <c r="N445" s="109" t="s">
        <v>84</v>
      </c>
      <c r="O445" s="109" t="s">
        <v>84</v>
      </c>
      <c r="P445" s="109" t="s">
        <v>84</v>
      </c>
      <c r="Q445" s="109" t="s">
        <v>84</v>
      </c>
      <c r="R445" s="70" t="s">
        <v>84</v>
      </c>
      <c r="S445" s="37" t="s">
        <v>84</v>
      </c>
    </row>
    <row r="446" spans="1:19" ht="31.5" x14ac:dyDescent="0.25">
      <c r="A446" s="41" t="s">
        <v>406</v>
      </c>
      <c r="B446" s="27" t="s">
        <v>456</v>
      </c>
      <c r="C446" s="61" t="s">
        <v>321</v>
      </c>
      <c r="D446" s="133">
        <v>396.65300000000002</v>
      </c>
      <c r="E446" s="133">
        <f>629.08202395+73.69710567</f>
        <v>702.77912962000005</v>
      </c>
      <c r="F446" s="109">
        <v>581.70500000000004</v>
      </c>
      <c r="G446" s="109">
        <v>820.87056194999991</v>
      </c>
      <c r="H446" s="109">
        <v>874.05867396999997</v>
      </c>
      <c r="I446" s="109" t="s">
        <v>84</v>
      </c>
      <c r="J446" s="109">
        <v>478.39445410999997</v>
      </c>
      <c r="K446" s="109" t="s">
        <v>84</v>
      </c>
      <c r="L446" s="109">
        <v>179.91415644</v>
      </c>
      <c r="M446" s="109" t="s">
        <v>84</v>
      </c>
      <c r="N446" s="109">
        <v>460.66800011999999</v>
      </c>
      <c r="O446" s="109" t="s">
        <v>84</v>
      </c>
      <c r="P446" s="109">
        <v>836.13800000000003</v>
      </c>
      <c r="Q446" s="109" t="s">
        <v>84</v>
      </c>
      <c r="R446" s="70">
        <f t="shared" si="256"/>
        <v>2829.17328464</v>
      </c>
      <c r="S446" s="37" t="s">
        <v>84</v>
      </c>
    </row>
    <row r="447" spans="1:19" x14ac:dyDescent="0.25">
      <c r="A447" s="41" t="s">
        <v>407</v>
      </c>
      <c r="B447" s="27" t="s">
        <v>403</v>
      </c>
      <c r="C447" s="61" t="s">
        <v>321</v>
      </c>
      <c r="D447" s="76" t="s">
        <v>84</v>
      </c>
      <c r="E447" s="76" t="s">
        <v>84</v>
      </c>
      <c r="F447" s="117" t="s">
        <v>84</v>
      </c>
      <c r="G447" s="117" t="s">
        <v>84</v>
      </c>
      <c r="H447" s="117"/>
      <c r="I447" s="117" t="s">
        <v>84</v>
      </c>
      <c r="J447" s="117"/>
      <c r="K447" s="117" t="s">
        <v>84</v>
      </c>
      <c r="L447" s="117"/>
      <c r="M447" s="117" t="s">
        <v>84</v>
      </c>
      <c r="N447" s="117"/>
      <c r="O447" s="117" t="s">
        <v>84</v>
      </c>
      <c r="P447" s="117"/>
      <c r="Q447" s="117" t="s">
        <v>84</v>
      </c>
      <c r="R447" s="70">
        <f t="shared" si="256"/>
        <v>0</v>
      </c>
      <c r="S447" s="37" t="s">
        <v>84</v>
      </c>
    </row>
    <row r="448" spans="1:19" ht="33" customHeight="1" x14ac:dyDescent="0.25">
      <c r="A448" s="41" t="s">
        <v>38</v>
      </c>
      <c r="B448" s="26" t="s">
        <v>409</v>
      </c>
      <c r="C448" s="135" t="s">
        <v>84</v>
      </c>
      <c r="D448" s="76" t="s">
        <v>84</v>
      </c>
      <c r="E448" s="76" t="s">
        <v>84</v>
      </c>
      <c r="F448" s="117" t="s">
        <v>84</v>
      </c>
      <c r="G448" s="117" t="s">
        <v>84</v>
      </c>
      <c r="H448" s="117"/>
      <c r="I448" s="117" t="s">
        <v>84</v>
      </c>
      <c r="J448" s="117"/>
      <c r="K448" s="117" t="s">
        <v>84</v>
      </c>
      <c r="L448" s="117"/>
      <c r="M448" s="117" t="s">
        <v>84</v>
      </c>
      <c r="N448" s="117"/>
      <c r="O448" s="117" t="s">
        <v>84</v>
      </c>
      <c r="P448" s="117"/>
      <c r="Q448" s="117" t="s">
        <v>84</v>
      </c>
      <c r="R448" s="70">
        <f t="shared" si="256"/>
        <v>0</v>
      </c>
      <c r="S448" s="37" t="s">
        <v>84</v>
      </c>
    </row>
    <row r="449" spans="1:19" x14ac:dyDescent="0.25">
      <c r="A449" s="41" t="s">
        <v>410</v>
      </c>
      <c r="B449" s="27" t="s">
        <v>525</v>
      </c>
      <c r="C449" s="61" t="s">
        <v>321</v>
      </c>
      <c r="D449" s="76" t="s">
        <v>84</v>
      </c>
      <c r="E449" s="76" t="s">
        <v>84</v>
      </c>
      <c r="F449" s="117" t="s">
        <v>84</v>
      </c>
      <c r="G449" s="117" t="s">
        <v>84</v>
      </c>
      <c r="H449" s="117"/>
      <c r="I449" s="117" t="s">
        <v>84</v>
      </c>
      <c r="J449" s="117"/>
      <c r="K449" s="117" t="s">
        <v>84</v>
      </c>
      <c r="L449" s="117"/>
      <c r="M449" s="117" t="s">
        <v>84</v>
      </c>
      <c r="N449" s="117"/>
      <c r="O449" s="117" t="s">
        <v>84</v>
      </c>
      <c r="P449" s="117"/>
      <c r="Q449" s="117" t="s">
        <v>84</v>
      </c>
      <c r="R449" s="70">
        <f t="shared" si="256"/>
        <v>0</v>
      </c>
      <c r="S449" s="37" t="s">
        <v>84</v>
      </c>
    </row>
    <row r="450" spans="1:19" x14ac:dyDescent="0.25">
      <c r="A450" s="41" t="s">
        <v>411</v>
      </c>
      <c r="B450" s="27" t="s">
        <v>526</v>
      </c>
      <c r="C450" s="61" t="s">
        <v>321</v>
      </c>
      <c r="D450" s="76" t="s">
        <v>84</v>
      </c>
      <c r="E450" s="76" t="s">
        <v>84</v>
      </c>
      <c r="F450" s="117" t="s">
        <v>84</v>
      </c>
      <c r="G450" s="117" t="s">
        <v>84</v>
      </c>
      <c r="H450" s="117"/>
      <c r="I450" s="117" t="s">
        <v>84</v>
      </c>
      <c r="J450" s="117"/>
      <c r="K450" s="117" t="s">
        <v>84</v>
      </c>
      <c r="L450" s="117"/>
      <c r="M450" s="117" t="s">
        <v>84</v>
      </c>
      <c r="N450" s="117"/>
      <c r="O450" s="117" t="s">
        <v>84</v>
      </c>
      <c r="P450" s="117"/>
      <c r="Q450" s="117" t="s">
        <v>84</v>
      </c>
      <c r="R450" s="70">
        <f t="shared" si="256"/>
        <v>0</v>
      </c>
      <c r="S450" s="37" t="s">
        <v>84</v>
      </c>
    </row>
    <row r="451" spans="1:19" ht="16.5" thickBot="1" x14ac:dyDescent="0.3">
      <c r="A451" s="43" t="s">
        <v>412</v>
      </c>
      <c r="B451" s="33" t="s">
        <v>527</v>
      </c>
      <c r="C451" s="62" t="s">
        <v>321</v>
      </c>
      <c r="D451" s="77" t="s">
        <v>84</v>
      </c>
      <c r="E451" s="77" t="s">
        <v>84</v>
      </c>
      <c r="F451" s="118" t="s">
        <v>84</v>
      </c>
      <c r="G451" s="118" t="s">
        <v>84</v>
      </c>
      <c r="H451" s="118"/>
      <c r="I451" s="118" t="s">
        <v>84</v>
      </c>
      <c r="J451" s="118"/>
      <c r="K451" s="118" t="s">
        <v>84</v>
      </c>
      <c r="L451" s="118"/>
      <c r="M451" s="118" t="s">
        <v>84</v>
      </c>
      <c r="N451" s="118"/>
      <c r="O451" s="118" t="s">
        <v>84</v>
      </c>
      <c r="P451" s="118"/>
      <c r="Q451" s="118" t="s">
        <v>84</v>
      </c>
      <c r="R451" s="116">
        <f t="shared" si="256"/>
        <v>0</v>
      </c>
      <c r="S451" s="122" t="s">
        <v>84</v>
      </c>
    </row>
    <row r="452" spans="1:19" ht="12" customHeight="1" x14ac:dyDescent="0.25"/>
    <row r="453" spans="1:19" ht="6" customHeight="1" x14ac:dyDescent="0.25"/>
    <row r="454" spans="1:19" x14ac:dyDescent="0.25">
      <c r="A454" s="52" t="s">
        <v>379</v>
      </c>
    </row>
    <row r="455" spans="1:19" x14ac:dyDescent="0.25">
      <c r="A455" s="148" t="s">
        <v>673</v>
      </c>
      <c r="B455" s="148"/>
      <c r="C455" s="148"/>
      <c r="D455" s="148"/>
      <c r="E455" s="148"/>
      <c r="F455" s="148"/>
      <c r="G455" s="148"/>
      <c r="H455" s="148"/>
      <c r="I455" s="148"/>
      <c r="J455" s="148"/>
      <c r="K455" s="148"/>
      <c r="L455" s="148"/>
      <c r="M455" s="148"/>
      <c r="N455" s="148"/>
      <c r="O455" s="148"/>
      <c r="P455" s="148"/>
      <c r="Q455" s="148"/>
      <c r="R455" s="148"/>
    </row>
    <row r="456" spans="1:19" x14ac:dyDescent="0.25">
      <c r="A456" s="148" t="s">
        <v>493</v>
      </c>
      <c r="B456" s="148"/>
      <c r="C456" s="148"/>
      <c r="D456" s="148"/>
      <c r="E456" s="148"/>
      <c r="F456" s="148"/>
      <c r="G456" s="148"/>
      <c r="H456" s="148"/>
      <c r="I456" s="148"/>
      <c r="J456" s="148"/>
      <c r="K456" s="148"/>
      <c r="L456" s="148"/>
      <c r="M456" s="148"/>
      <c r="N456" s="148"/>
      <c r="O456" s="148"/>
      <c r="P456" s="148"/>
      <c r="Q456" s="148"/>
      <c r="R456" s="148"/>
    </row>
    <row r="457" spans="1:19" x14ac:dyDescent="0.25">
      <c r="A457" s="148" t="s">
        <v>587</v>
      </c>
      <c r="B457" s="148"/>
      <c r="C457" s="148"/>
      <c r="D457" s="148"/>
      <c r="E457" s="148"/>
      <c r="F457" s="148"/>
      <c r="G457" s="148"/>
      <c r="H457" s="148"/>
      <c r="I457" s="148"/>
      <c r="J457" s="148"/>
      <c r="K457" s="148"/>
      <c r="L457" s="148"/>
      <c r="M457" s="148"/>
      <c r="N457" s="148"/>
      <c r="O457" s="148"/>
      <c r="P457" s="148"/>
      <c r="Q457" s="148"/>
      <c r="R457" s="148"/>
    </row>
    <row r="458" spans="1:19" x14ac:dyDescent="0.25">
      <c r="A458" s="138" t="s">
        <v>586</v>
      </c>
    </row>
    <row r="459" spans="1:19" ht="67.5" customHeight="1" x14ac:dyDescent="0.25">
      <c r="A459" s="149" t="s">
        <v>651</v>
      </c>
      <c r="B459" s="149"/>
      <c r="C459" s="149"/>
      <c r="D459" s="149"/>
      <c r="E459" s="149"/>
      <c r="F459" s="149"/>
      <c r="G459" s="149"/>
      <c r="H459" s="149"/>
      <c r="I459" s="149"/>
      <c r="J459" s="149"/>
      <c r="K459" s="149"/>
      <c r="L459" s="149"/>
      <c r="M459" s="149"/>
      <c r="N459" s="149"/>
      <c r="O459" s="149"/>
      <c r="P459" s="149"/>
      <c r="Q459" s="149"/>
      <c r="R459" s="149"/>
    </row>
    <row r="462" spans="1:19" hidden="1" x14ac:dyDescent="0.25">
      <c r="D462" s="96"/>
      <c r="E462" s="96"/>
      <c r="F462" s="96"/>
      <c r="G462" s="96"/>
      <c r="H462" s="96"/>
      <c r="I462" s="96"/>
      <c r="J462" s="96"/>
      <c r="K462" s="96"/>
      <c r="L462" s="96"/>
      <c r="M462" s="96"/>
      <c r="N462" s="96"/>
      <c r="O462" s="96"/>
      <c r="P462" s="96"/>
      <c r="Q462" s="96"/>
    </row>
  </sheetData>
  <mergeCells count="36">
    <mergeCell ref="A6:R7"/>
    <mergeCell ref="A18:R18"/>
    <mergeCell ref="A14:B14"/>
    <mergeCell ref="C19:C20"/>
    <mergeCell ref="A9:B9"/>
    <mergeCell ref="B19:B20"/>
    <mergeCell ref="A15:B15"/>
    <mergeCell ref="A12:B12"/>
    <mergeCell ref="A19:A20"/>
    <mergeCell ref="R19:S19"/>
    <mergeCell ref="F19:G19"/>
    <mergeCell ref="N19:O19"/>
    <mergeCell ref="P19:Q19"/>
    <mergeCell ref="H19:I19"/>
    <mergeCell ref="J19:K19"/>
    <mergeCell ref="L19:M19"/>
    <mergeCell ref="A22:S22"/>
    <mergeCell ref="R159:S159"/>
    <mergeCell ref="A459:R459"/>
    <mergeCell ref="A373:B373"/>
    <mergeCell ref="J370:K370"/>
    <mergeCell ref="L370:M370"/>
    <mergeCell ref="N370:O370"/>
    <mergeCell ref="A455:R455"/>
    <mergeCell ref="A456:R456"/>
    <mergeCell ref="P370:Q370"/>
    <mergeCell ref="F370:G370"/>
    <mergeCell ref="R370:S370"/>
    <mergeCell ref="B370:B371"/>
    <mergeCell ref="C370:C371"/>
    <mergeCell ref="A166:S166"/>
    <mergeCell ref="A318:S318"/>
    <mergeCell ref="H370:I370"/>
    <mergeCell ref="A370:A371"/>
    <mergeCell ref="A457:R457"/>
    <mergeCell ref="A368:S369"/>
  </mergeCells>
  <pageMargins left="0.31496062992125984" right="0.31496062992125984" top="0.35433070866141736" bottom="0.35433070866141736" header="0.31496062992125984" footer="0.31496062992125984"/>
  <pageSetup paperSize="8" scale="39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2023-03-24T13:20:09Z</dcterms:modified>
</cp:coreProperties>
</file>