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bs04s02.nw.mrsksevzap.ru\INVEST\_ИПР\ИПР 2022\6. Итоговый проект ИПР\ФОРМАТЫ К ИТОГОВОМУ 2\"/>
    </mc:Choice>
  </mc:AlternateContent>
  <bookViews>
    <workbookView xWindow="7335" yWindow="225" windowWidth="17400" windowHeight="12300"/>
  </bookViews>
  <sheets>
    <sheet name="11.3" sheetId="9" r:id="rId1"/>
  </sheets>
  <definedNames>
    <definedName name="_xlnm._FilterDatabase" localSheetId="0" hidden="1">'11.3'!$A$15:$J$1960</definedName>
    <definedName name="_xlnm.Print_Titles" localSheetId="0">'11.3'!$13:$15</definedName>
    <definedName name="_xlnm.Print_Area" localSheetId="0">'11.3'!$A$1:$I$339</definedName>
  </definedNames>
  <calcPr calcId="162913" calcMode="manual"/>
</workbook>
</file>

<file path=xl/calcChain.xml><?xml version="1.0" encoding="utf-8"?>
<calcChain xmlns="http://schemas.openxmlformats.org/spreadsheetml/2006/main">
  <c r="F1959" i="9" l="1"/>
  <c r="I1959" i="9" s="1"/>
  <c r="F1958" i="9"/>
  <c r="I1958" i="9" s="1"/>
  <c r="F1957" i="9"/>
  <c r="I1957" i="9" s="1"/>
  <c r="F1956" i="9"/>
  <c r="I1956" i="9" s="1"/>
  <c r="C1955" i="9"/>
  <c r="F1955" i="9" s="1"/>
  <c r="E1954" i="9"/>
  <c r="F1954" i="9" s="1"/>
  <c r="I1954" i="9" s="1"/>
  <c r="F1953" i="9"/>
  <c r="I1953" i="9" s="1"/>
  <c r="E1952" i="9"/>
  <c r="F1952" i="9" s="1"/>
  <c r="I1952" i="9" s="1"/>
  <c r="E1951" i="9"/>
  <c r="D1951" i="9"/>
  <c r="D1950" i="9" s="1"/>
  <c r="C1951" i="9"/>
  <c r="E1949" i="9"/>
  <c r="F1949" i="9" s="1"/>
  <c r="I1949" i="9" s="1"/>
  <c r="E1948" i="9"/>
  <c r="D1948" i="9"/>
  <c r="C1948" i="9"/>
  <c r="C1947" i="9" s="1"/>
  <c r="F1946" i="9"/>
  <c r="I1946" i="9" s="1"/>
  <c r="E1946" i="9"/>
  <c r="D1946" i="9"/>
  <c r="C1946" i="9"/>
  <c r="F1945" i="9"/>
  <c r="I1945" i="9" s="1"/>
  <c r="E1944" i="9"/>
  <c r="E1943" i="9" s="1"/>
  <c r="D1944" i="9"/>
  <c r="D1943" i="9" s="1"/>
  <c r="C1944" i="9"/>
  <c r="F1942" i="9"/>
  <c r="I1942" i="9" s="1"/>
  <c r="D1941" i="9"/>
  <c r="E1940" i="9"/>
  <c r="C1940" i="9"/>
  <c r="F1938" i="9"/>
  <c r="I1938" i="9" s="1"/>
  <c r="F1937" i="9"/>
  <c r="I1937" i="9" s="1"/>
  <c r="E1936" i="9"/>
  <c r="D1936" i="9"/>
  <c r="C1936" i="9"/>
  <c r="F1935" i="9"/>
  <c r="I1935" i="9" s="1"/>
  <c r="F1934" i="9"/>
  <c r="I1934" i="9" s="1"/>
  <c r="E1933" i="9"/>
  <c r="C1933" i="9"/>
  <c r="C1932" i="9" s="1"/>
  <c r="D1932" i="9"/>
  <c r="C1931" i="9"/>
  <c r="F1931" i="9" s="1"/>
  <c r="I1931" i="9" s="1"/>
  <c r="E1930" i="9"/>
  <c r="D1929" i="9"/>
  <c r="E1928" i="9"/>
  <c r="D1928" i="9"/>
  <c r="C1928" i="9"/>
  <c r="B1928" i="9"/>
  <c r="D1927" i="9"/>
  <c r="F1927" i="9" s="1"/>
  <c r="I1927" i="9" s="1"/>
  <c r="E1926" i="9"/>
  <c r="E1925" i="9" s="1"/>
  <c r="D1926" i="9"/>
  <c r="C1925" i="9"/>
  <c r="B1925" i="9"/>
  <c r="E1924" i="9"/>
  <c r="C1924" i="9"/>
  <c r="F1923" i="9"/>
  <c r="I1923" i="9" s="1"/>
  <c r="E1922" i="9"/>
  <c r="F1922" i="9" s="1"/>
  <c r="I1922" i="9" s="1"/>
  <c r="G1921" i="9"/>
  <c r="D1921" i="9"/>
  <c r="C1921" i="9"/>
  <c r="B1921" i="9"/>
  <c r="C1920" i="9"/>
  <c r="F1920" i="9" s="1"/>
  <c r="I1920" i="9" s="1"/>
  <c r="F1916" i="9"/>
  <c r="I1916" i="9" s="1"/>
  <c r="I1915" i="9" s="1"/>
  <c r="E1915" i="9"/>
  <c r="D1915" i="9"/>
  <c r="C1915" i="9"/>
  <c r="F1914" i="9"/>
  <c r="I1914" i="9" s="1"/>
  <c r="F1913" i="9"/>
  <c r="I1913" i="9" s="1"/>
  <c r="F1912" i="9"/>
  <c r="I1912" i="9" s="1"/>
  <c r="F1911" i="9"/>
  <c r="I1911" i="9" s="1"/>
  <c r="F1910" i="9"/>
  <c r="I1910" i="9" s="1"/>
  <c r="F1909" i="9"/>
  <c r="I1909" i="9" s="1"/>
  <c r="F1908" i="9"/>
  <c r="I1908" i="9" s="1"/>
  <c r="E1907" i="9"/>
  <c r="D1907" i="9"/>
  <c r="C1907" i="9"/>
  <c r="F1906" i="9"/>
  <c r="I1906" i="9" s="1"/>
  <c r="F1905" i="9"/>
  <c r="I1905" i="9" s="1"/>
  <c r="F1904" i="9"/>
  <c r="I1904" i="9" s="1"/>
  <c r="E1903" i="9"/>
  <c r="D1903" i="9"/>
  <c r="C1903" i="9"/>
  <c r="F1902" i="9"/>
  <c r="I1902" i="9" s="1"/>
  <c r="F1901" i="9"/>
  <c r="I1901" i="9" s="1"/>
  <c r="E1900" i="9"/>
  <c r="D1900" i="9"/>
  <c r="C1900" i="9"/>
  <c r="F1899" i="9"/>
  <c r="I1899" i="9" s="1"/>
  <c r="F1898" i="9"/>
  <c r="I1898" i="9" s="1"/>
  <c r="E1894" i="9"/>
  <c r="D1894" i="9"/>
  <c r="F1893" i="9"/>
  <c r="I1893" i="9" s="1"/>
  <c r="D1892" i="9"/>
  <c r="D1891" i="9" s="1"/>
  <c r="E1891" i="9"/>
  <c r="C1891" i="9"/>
  <c r="F1890" i="9"/>
  <c r="I1890" i="9" s="1"/>
  <c r="D1889" i="9"/>
  <c r="D1888" i="9" s="1"/>
  <c r="E1888" i="9"/>
  <c r="C1888" i="9"/>
  <c r="F1886" i="9"/>
  <c r="I1886" i="9" s="1"/>
  <c r="F1885" i="9"/>
  <c r="I1885" i="9" s="1"/>
  <c r="F1884" i="9"/>
  <c r="I1884" i="9" s="1"/>
  <c r="F1883" i="9"/>
  <c r="I1883" i="9" s="1"/>
  <c r="F1882" i="9"/>
  <c r="I1882" i="9" s="1"/>
  <c r="F1881" i="9"/>
  <c r="I1881" i="9" s="1"/>
  <c r="F1880" i="9"/>
  <c r="I1880" i="9" s="1"/>
  <c r="F1879" i="9"/>
  <c r="I1879" i="9" s="1"/>
  <c r="F1878" i="9"/>
  <c r="I1878" i="9" s="1"/>
  <c r="E1877" i="9"/>
  <c r="D1877" i="9"/>
  <c r="C1877" i="9"/>
  <c r="F1876" i="9"/>
  <c r="I1876" i="9" s="1"/>
  <c r="F1875" i="9"/>
  <c r="I1875" i="9" s="1"/>
  <c r="F1874" i="9"/>
  <c r="I1874" i="9" s="1"/>
  <c r="F1873" i="9"/>
  <c r="I1873" i="9" s="1"/>
  <c r="F1872" i="9"/>
  <c r="I1872" i="9" s="1"/>
  <c r="F1871" i="9"/>
  <c r="I1871" i="9" s="1"/>
  <c r="F1870" i="9"/>
  <c r="I1870" i="9" s="1"/>
  <c r="F1869" i="9"/>
  <c r="I1869" i="9" s="1"/>
  <c r="F1868" i="9"/>
  <c r="I1868" i="9" s="1"/>
  <c r="F1867" i="9"/>
  <c r="I1867" i="9" s="1"/>
  <c r="E1866" i="9"/>
  <c r="D1866" i="9"/>
  <c r="C1866" i="9"/>
  <c r="F1862" i="9"/>
  <c r="I1862" i="9" s="1"/>
  <c r="I1861" i="9" s="1"/>
  <c r="E1861" i="9"/>
  <c r="D1861" i="9"/>
  <c r="C1861" i="9"/>
  <c r="F1860" i="9"/>
  <c r="I1860" i="9" s="1"/>
  <c r="I1859" i="9" s="1"/>
  <c r="E1859" i="9"/>
  <c r="D1859" i="9"/>
  <c r="C1859" i="9"/>
  <c r="F1858" i="9"/>
  <c r="I1858" i="9" s="1"/>
  <c r="F1857" i="9"/>
  <c r="I1857" i="9" s="1"/>
  <c r="E1856" i="9"/>
  <c r="D1856" i="9"/>
  <c r="C1856" i="9"/>
  <c r="F1855" i="9"/>
  <c r="I1855" i="9" s="1"/>
  <c r="D1854" i="9"/>
  <c r="E1853" i="9"/>
  <c r="C1853" i="9"/>
  <c r="D1851" i="9"/>
  <c r="D1850" i="9" s="1"/>
  <c r="C1851" i="9"/>
  <c r="C1850" i="9" s="1"/>
  <c r="E1850" i="9"/>
  <c r="F1849" i="9"/>
  <c r="I1849" i="9" s="1"/>
  <c r="F1848" i="9"/>
  <c r="I1848" i="9" s="1"/>
  <c r="E1847" i="9"/>
  <c r="D1847" i="9"/>
  <c r="C1847" i="9"/>
  <c r="F1843" i="9"/>
  <c r="I1843" i="9" s="1"/>
  <c r="I1842" i="9" s="1"/>
  <c r="E1842" i="9"/>
  <c r="D1842" i="9"/>
  <c r="C1842" i="9"/>
  <c r="F1841" i="9"/>
  <c r="I1841" i="9" s="1"/>
  <c r="D1840" i="9"/>
  <c r="C1840" i="9"/>
  <c r="D1839" i="9"/>
  <c r="C1839" i="9"/>
  <c r="E1838" i="9"/>
  <c r="E1837" i="9" s="1"/>
  <c r="F1836" i="9"/>
  <c r="I1836" i="9" s="1"/>
  <c r="F1835" i="9"/>
  <c r="I1835" i="9" s="1"/>
  <c r="E1834" i="9"/>
  <c r="D1834" i="9"/>
  <c r="C1834" i="9"/>
  <c r="F1833" i="9"/>
  <c r="I1833" i="9" s="1"/>
  <c r="G1832" i="9"/>
  <c r="F1832" i="9"/>
  <c r="E1831" i="9"/>
  <c r="D1831" i="9"/>
  <c r="C1831" i="9"/>
  <c r="F1830" i="9"/>
  <c r="I1830" i="9" s="1"/>
  <c r="D1829" i="9"/>
  <c r="C1829" i="9"/>
  <c r="D1828" i="9"/>
  <c r="C1828" i="9"/>
  <c r="E1827" i="9"/>
  <c r="F1821" i="9"/>
  <c r="E1820" i="9"/>
  <c r="E1819" i="9" s="1"/>
  <c r="D1820" i="9"/>
  <c r="D1819" i="9" s="1"/>
  <c r="C1820" i="9"/>
  <c r="C1819" i="9" s="1"/>
  <c r="F1818" i="9"/>
  <c r="I1818" i="9" s="1"/>
  <c r="F1817" i="9"/>
  <c r="I1817" i="9" s="1"/>
  <c r="F1816" i="9"/>
  <c r="I1816" i="9" s="1"/>
  <c r="C1815" i="9"/>
  <c r="F1815" i="9" s="1"/>
  <c r="C1814" i="9"/>
  <c r="F1814" i="9" s="1"/>
  <c r="I1814" i="9" s="1"/>
  <c r="D1813" i="9"/>
  <c r="C1813" i="9"/>
  <c r="E1812" i="9"/>
  <c r="F1812" i="9" s="1"/>
  <c r="I1812" i="9" s="1"/>
  <c r="D1811" i="9"/>
  <c r="F1811" i="9" s="1"/>
  <c r="I1811" i="9" s="1"/>
  <c r="C1810" i="9"/>
  <c r="F1809" i="9"/>
  <c r="I1809" i="9" s="1"/>
  <c r="C1808" i="9"/>
  <c r="E1807" i="9"/>
  <c r="D1807" i="9"/>
  <c r="D1806" i="9"/>
  <c r="C1806" i="9"/>
  <c r="F1805" i="9"/>
  <c r="I1805" i="9" s="1"/>
  <c r="C1804" i="9"/>
  <c r="E1803" i="9"/>
  <c r="D1803" i="9"/>
  <c r="F1802" i="9"/>
  <c r="I1802" i="9" s="1"/>
  <c r="E1801" i="9"/>
  <c r="E1800" i="9" s="1"/>
  <c r="C1801" i="9"/>
  <c r="C1800" i="9" s="1"/>
  <c r="D1800" i="9"/>
  <c r="F1798" i="9"/>
  <c r="I1798" i="9" s="1"/>
  <c r="F1797" i="9"/>
  <c r="I1797" i="9" s="1"/>
  <c r="F1796" i="9"/>
  <c r="I1796" i="9" s="1"/>
  <c r="E1795" i="9"/>
  <c r="D1795" i="9"/>
  <c r="C1795" i="9"/>
  <c r="F1794" i="9"/>
  <c r="I1794" i="9" s="1"/>
  <c r="F1793" i="9"/>
  <c r="I1793" i="9" s="1"/>
  <c r="C1792" i="9"/>
  <c r="F1792" i="9" s="1"/>
  <c r="I1792" i="9" s="1"/>
  <c r="E1791" i="9"/>
  <c r="D1791" i="9"/>
  <c r="F1790" i="9"/>
  <c r="I1790" i="9" s="1"/>
  <c r="C1789" i="9"/>
  <c r="E1788" i="9"/>
  <c r="D1788" i="9"/>
  <c r="C1787" i="9"/>
  <c r="F1787" i="9" s="1"/>
  <c r="I1787" i="9" s="1"/>
  <c r="E1786" i="9"/>
  <c r="C1786" i="9"/>
  <c r="E1785" i="9"/>
  <c r="D1785" i="9"/>
  <c r="D1784" i="9" s="1"/>
  <c r="C1785" i="9"/>
  <c r="F1783" i="9"/>
  <c r="I1783" i="9" s="1"/>
  <c r="E1782" i="9"/>
  <c r="E1781" i="9" s="1"/>
  <c r="C1782" i="9"/>
  <c r="D1781" i="9"/>
  <c r="E1780" i="9"/>
  <c r="D1780" i="9"/>
  <c r="C1780" i="9"/>
  <c r="F1776" i="9"/>
  <c r="I1776" i="9" s="1"/>
  <c r="I1775" i="9" s="1"/>
  <c r="E1775" i="9"/>
  <c r="D1775" i="9"/>
  <c r="C1775" i="9"/>
  <c r="F1774" i="9"/>
  <c r="I1774" i="9" s="1"/>
  <c r="F1773" i="9"/>
  <c r="I1773" i="9" s="1"/>
  <c r="F1772" i="9"/>
  <c r="I1772" i="9" s="1"/>
  <c r="I1771" i="9" s="1"/>
  <c r="E1771" i="9"/>
  <c r="D1771" i="9"/>
  <c r="C1771" i="9"/>
  <c r="F1770" i="9"/>
  <c r="I1770" i="9" s="1"/>
  <c r="I1769" i="9" s="1"/>
  <c r="E1769" i="9"/>
  <c r="D1769" i="9"/>
  <c r="C1769" i="9"/>
  <c r="F1768" i="9"/>
  <c r="I1768" i="9" s="1"/>
  <c r="I1767" i="9" s="1"/>
  <c r="E1767" i="9"/>
  <c r="D1767" i="9"/>
  <c r="C1767" i="9"/>
  <c r="F1766" i="9"/>
  <c r="I1766" i="9" s="1"/>
  <c r="I1765" i="9" s="1"/>
  <c r="E1765" i="9"/>
  <c r="D1765" i="9"/>
  <c r="C1765" i="9"/>
  <c r="F1764" i="9"/>
  <c r="I1764" i="9" s="1"/>
  <c r="F1763" i="9"/>
  <c r="I1763" i="9" s="1"/>
  <c r="F1762" i="9"/>
  <c r="I1762" i="9" s="1"/>
  <c r="E1761" i="9"/>
  <c r="D1761" i="9"/>
  <c r="C1761" i="9"/>
  <c r="F1760" i="9"/>
  <c r="I1760" i="9" s="1"/>
  <c r="I1759" i="9" s="1"/>
  <c r="E1759" i="9"/>
  <c r="D1759" i="9"/>
  <c r="C1759" i="9"/>
  <c r="F1756" i="9"/>
  <c r="I1756" i="9" s="1"/>
  <c r="F1755" i="9"/>
  <c r="I1755" i="9" s="1"/>
  <c r="F1754" i="9"/>
  <c r="I1754" i="9" s="1"/>
  <c r="E1753" i="9"/>
  <c r="D1753" i="9"/>
  <c r="C1753" i="9"/>
  <c r="F1752" i="9"/>
  <c r="I1752" i="9" s="1"/>
  <c r="F1751" i="9"/>
  <c r="I1751" i="9" s="1"/>
  <c r="F1750" i="9"/>
  <c r="I1750" i="9" s="1"/>
  <c r="E1749" i="9"/>
  <c r="D1749" i="9"/>
  <c r="C1749" i="9"/>
  <c r="F1748" i="9"/>
  <c r="I1748" i="9" s="1"/>
  <c r="I1747" i="9" s="1"/>
  <c r="E1747" i="9"/>
  <c r="D1747" i="9"/>
  <c r="C1747" i="9"/>
  <c r="F1745" i="9"/>
  <c r="I1745" i="9" s="1"/>
  <c r="F1744" i="9"/>
  <c r="I1744" i="9" s="1"/>
  <c r="E1743" i="9"/>
  <c r="D1743" i="9"/>
  <c r="C1743" i="9"/>
  <c r="F1742" i="9"/>
  <c r="I1742" i="9" s="1"/>
  <c r="F1741" i="9"/>
  <c r="I1741" i="9" s="1"/>
  <c r="F1740" i="9"/>
  <c r="I1740" i="9" s="1"/>
  <c r="F1739" i="9"/>
  <c r="I1739" i="9" s="1"/>
  <c r="B1739" i="9"/>
  <c r="E1738" i="9"/>
  <c r="D1738" i="9"/>
  <c r="C1738" i="9"/>
  <c r="F1737" i="9"/>
  <c r="I1737" i="9" s="1"/>
  <c r="F1736" i="9"/>
  <c r="I1736" i="9" s="1"/>
  <c r="E1735" i="9"/>
  <c r="D1735" i="9"/>
  <c r="C1735" i="9"/>
  <c r="F1734" i="9"/>
  <c r="I1734" i="9" s="1"/>
  <c r="F1733" i="9"/>
  <c r="I1733" i="9" s="1"/>
  <c r="F1732" i="9"/>
  <c r="I1732" i="9" s="1"/>
  <c r="F1731" i="9"/>
  <c r="I1731" i="9" s="1"/>
  <c r="E1730" i="9"/>
  <c r="D1730" i="9"/>
  <c r="C1730" i="9"/>
  <c r="F1729" i="9"/>
  <c r="I1729" i="9" s="1"/>
  <c r="F1728" i="9"/>
  <c r="I1728" i="9" s="1"/>
  <c r="F1727" i="9"/>
  <c r="I1727" i="9" s="1"/>
  <c r="F1726" i="9"/>
  <c r="I1726" i="9" s="1"/>
  <c r="E1725" i="9"/>
  <c r="D1725" i="9"/>
  <c r="C1725" i="9"/>
  <c r="F1724" i="9"/>
  <c r="I1724" i="9" s="1"/>
  <c r="F1723" i="9"/>
  <c r="I1723" i="9" s="1"/>
  <c r="E1722" i="9"/>
  <c r="D1722" i="9"/>
  <c r="C1722" i="9"/>
  <c r="F1718" i="9"/>
  <c r="I1718" i="9" s="1"/>
  <c r="F1717" i="9"/>
  <c r="I1717" i="9" s="1"/>
  <c r="E1716" i="9"/>
  <c r="E1715" i="9" s="1"/>
  <c r="D1716" i="9"/>
  <c r="C1716" i="9"/>
  <c r="C1715" i="9" s="1"/>
  <c r="F1714" i="9"/>
  <c r="I1714" i="9" s="1"/>
  <c r="F1713" i="9"/>
  <c r="I1713" i="9" s="1"/>
  <c r="F1712" i="9"/>
  <c r="I1712" i="9" s="1"/>
  <c r="E1711" i="9"/>
  <c r="E1710" i="9" s="1"/>
  <c r="D1711" i="9"/>
  <c r="D1710" i="9" s="1"/>
  <c r="C1711" i="9"/>
  <c r="F1708" i="9"/>
  <c r="I1708" i="9" s="1"/>
  <c r="I1707" i="9" s="1"/>
  <c r="E1707" i="9"/>
  <c r="D1707" i="9"/>
  <c r="C1707" i="9"/>
  <c r="F1706" i="9"/>
  <c r="I1706" i="9" s="1"/>
  <c r="I1705" i="9" s="1"/>
  <c r="E1705" i="9"/>
  <c r="D1705" i="9"/>
  <c r="C1705" i="9"/>
  <c r="F1702" i="9"/>
  <c r="I1702" i="9" s="1"/>
  <c r="I1701" i="9" s="1"/>
  <c r="E1701" i="9"/>
  <c r="D1701" i="9"/>
  <c r="C1701" i="9"/>
  <c r="F1700" i="9"/>
  <c r="I1700" i="9" s="1"/>
  <c r="F1699" i="9"/>
  <c r="I1699" i="9" s="1"/>
  <c r="E1698" i="9"/>
  <c r="D1698" i="9"/>
  <c r="C1698" i="9"/>
  <c r="F1696" i="9"/>
  <c r="I1696" i="9" s="1"/>
  <c r="D1695" i="9"/>
  <c r="F1695" i="9" s="1"/>
  <c r="I1695" i="9" s="1"/>
  <c r="E1694" i="9"/>
  <c r="E1693" i="9" s="1"/>
  <c r="C1694" i="9"/>
  <c r="C1693" i="9" s="1"/>
  <c r="F1690" i="9"/>
  <c r="I1690" i="9" s="1"/>
  <c r="F1689" i="9"/>
  <c r="I1689" i="9" s="1"/>
  <c r="E1688" i="9"/>
  <c r="D1688" i="9"/>
  <c r="C1688" i="9"/>
  <c r="F1687" i="9"/>
  <c r="I1687" i="9" s="1"/>
  <c r="F1686" i="9"/>
  <c r="I1686" i="9" s="1"/>
  <c r="D1685" i="9"/>
  <c r="F1685" i="9" s="1"/>
  <c r="I1685" i="9" s="1"/>
  <c r="E1684" i="9"/>
  <c r="C1684" i="9"/>
  <c r="F1682" i="9"/>
  <c r="I1682" i="9" s="1"/>
  <c r="F1681" i="9"/>
  <c r="I1681" i="9" s="1"/>
  <c r="E1680" i="9"/>
  <c r="D1680" i="9"/>
  <c r="C1680" i="9"/>
  <c r="F1679" i="9"/>
  <c r="I1679" i="9" s="1"/>
  <c r="F1678" i="9"/>
  <c r="I1678" i="9" s="1"/>
  <c r="F1677" i="9"/>
  <c r="I1677" i="9" s="1"/>
  <c r="E1676" i="9"/>
  <c r="D1676" i="9"/>
  <c r="C1676" i="9"/>
  <c r="I1955" i="9" l="1"/>
  <c r="F1926" i="9"/>
  <c r="I1926" i="9" s="1"/>
  <c r="I1925" i="9" s="1"/>
  <c r="E1865" i="9"/>
  <c r="I1832" i="9"/>
  <c r="I1831" i="9" s="1"/>
  <c r="D1925" i="9"/>
  <c r="D1919" i="9" s="1"/>
  <c r="C1929" i="9"/>
  <c r="C1919" i="9" s="1"/>
  <c r="E1697" i="9"/>
  <c r="E1692" i="9" s="1"/>
  <c r="E1691" i="9" s="1"/>
  <c r="C1704" i="9"/>
  <c r="C1703" i="9" s="1"/>
  <c r="F1806" i="9"/>
  <c r="I1806" i="9" s="1"/>
  <c r="E1846" i="9"/>
  <c r="E1852" i="9"/>
  <c r="C1838" i="9"/>
  <c r="C1837" i="9" s="1"/>
  <c r="D1675" i="9"/>
  <c r="I1810" i="9"/>
  <c r="F1747" i="9"/>
  <c r="D1846" i="9"/>
  <c r="F1688" i="9"/>
  <c r="D1697" i="9"/>
  <c r="F1813" i="9"/>
  <c r="I1813" i="9" s="1"/>
  <c r="I1680" i="9"/>
  <c r="F1795" i="9"/>
  <c r="F1850" i="9"/>
  <c r="E1709" i="9"/>
  <c r="C1791" i="9"/>
  <c r="F1791" i="9" s="1"/>
  <c r="F1829" i="9"/>
  <c r="I1829" i="9" s="1"/>
  <c r="I1847" i="9"/>
  <c r="C1852" i="9"/>
  <c r="F1892" i="9"/>
  <c r="I1892" i="9" s="1"/>
  <c r="I1891" i="9" s="1"/>
  <c r="C1897" i="9"/>
  <c r="C1896" i="9" s="1"/>
  <c r="E1675" i="9"/>
  <c r="I1743" i="9"/>
  <c r="E1746" i="9"/>
  <c r="F1765" i="9"/>
  <c r="F1771" i="9"/>
  <c r="E1826" i="9"/>
  <c r="E1824" i="9" s="1"/>
  <c r="F1842" i="9"/>
  <c r="I1688" i="9"/>
  <c r="F1711" i="9"/>
  <c r="I1711" i="9"/>
  <c r="I1710" i="9" s="1"/>
  <c r="F1753" i="9"/>
  <c r="D1865" i="9"/>
  <c r="F1889" i="9"/>
  <c r="I1889" i="9" s="1"/>
  <c r="I1888" i="9" s="1"/>
  <c r="F1894" i="9"/>
  <c r="I1894" i="9" s="1"/>
  <c r="I1900" i="9"/>
  <c r="F1936" i="9"/>
  <c r="E1947" i="9"/>
  <c r="I1676" i="9"/>
  <c r="I1675" i="9" s="1"/>
  <c r="E1683" i="9"/>
  <c r="F1716" i="9"/>
  <c r="E1721" i="9"/>
  <c r="D1746" i="9"/>
  <c r="F1840" i="9"/>
  <c r="I1840" i="9" s="1"/>
  <c r="I1856" i="9"/>
  <c r="E1897" i="9"/>
  <c r="E1896" i="9" s="1"/>
  <c r="E1895" i="9" s="1"/>
  <c r="F1907" i="9"/>
  <c r="F1924" i="9"/>
  <c r="I1924" i="9" s="1"/>
  <c r="I1791" i="9"/>
  <c r="F1698" i="9"/>
  <c r="E1704" i="9"/>
  <c r="E1703" i="9" s="1"/>
  <c r="F1738" i="9"/>
  <c r="F1828" i="9"/>
  <c r="I1828" i="9" s="1"/>
  <c r="F1676" i="9"/>
  <c r="F1701" i="9"/>
  <c r="I1716" i="9"/>
  <c r="I1715" i="9" s="1"/>
  <c r="F1743" i="9"/>
  <c r="E1758" i="9"/>
  <c r="E1757" i="9" s="1"/>
  <c r="F1761" i="9"/>
  <c r="E1784" i="9"/>
  <c r="E1779" i="9" s="1"/>
  <c r="F1801" i="9"/>
  <c r="I1801" i="9" s="1"/>
  <c r="I1800" i="9" s="1"/>
  <c r="D1810" i="9"/>
  <c r="D1799" i="9" s="1"/>
  <c r="D1827" i="9"/>
  <c r="D1826" i="9" s="1"/>
  <c r="F1856" i="9"/>
  <c r="F1866" i="9"/>
  <c r="D1887" i="9"/>
  <c r="D1897" i="9"/>
  <c r="D1896" i="9" s="1"/>
  <c r="D1895" i="9" s="1"/>
  <c r="I1903" i="9"/>
  <c r="I1907" i="9"/>
  <c r="I1921" i="9"/>
  <c r="I1735" i="9"/>
  <c r="I1698" i="9"/>
  <c r="I1697" i="9" s="1"/>
  <c r="I1753" i="9"/>
  <c r="I1761" i="9"/>
  <c r="I1758" i="9" s="1"/>
  <c r="I1757" i="9" s="1"/>
  <c r="D1684" i="9"/>
  <c r="D1683" i="9" s="1"/>
  <c r="D1674" i="9" s="1"/>
  <c r="I1694" i="9"/>
  <c r="I1693" i="9" s="1"/>
  <c r="I1704" i="9"/>
  <c r="I1703" i="9" s="1"/>
  <c r="C1710" i="9"/>
  <c r="C1709" i="9" s="1"/>
  <c r="F1722" i="9"/>
  <c r="I1722" i="9"/>
  <c r="F1775" i="9"/>
  <c r="E1810" i="9"/>
  <c r="E1921" i="9"/>
  <c r="F1921" i="9" s="1"/>
  <c r="I1684" i="9"/>
  <c r="F1680" i="9"/>
  <c r="C1683" i="9"/>
  <c r="D1694" i="9"/>
  <c r="F1725" i="9"/>
  <c r="I1725" i="9"/>
  <c r="D1721" i="9"/>
  <c r="I1738" i="9"/>
  <c r="F1749" i="9"/>
  <c r="F1800" i="9"/>
  <c r="F1834" i="9"/>
  <c r="I1834" i="9"/>
  <c r="C1865" i="9"/>
  <c r="I1877" i="9"/>
  <c r="E1950" i="9"/>
  <c r="F1925" i="9"/>
  <c r="F1705" i="9"/>
  <c r="D1715" i="9"/>
  <c r="D1709" i="9" s="1"/>
  <c r="C1721" i="9"/>
  <c r="D1758" i="9"/>
  <c r="D1757" i="9" s="1"/>
  <c r="F1769" i="9"/>
  <c r="F1786" i="9"/>
  <c r="I1786" i="9" s="1"/>
  <c r="I1795" i="9"/>
  <c r="F1831" i="9"/>
  <c r="F1851" i="9"/>
  <c r="I1851" i="9" s="1"/>
  <c r="I1850" i="9" s="1"/>
  <c r="F1861" i="9"/>
  <c r="F1915" i="9"/>
  <c r="I1749" i="9"/>
  <c r="I1730" i="9"/>
  <c r="F1780" i="9"/>
  <c r="I1780" i="9" s="1"/>
  <c r="I1821" i="9"/>
  <c r="I1820" i="9" s="1"/>
  <c r="I1819" i="9" s="1"/>
  <c r="F1820" i="9"/>
  <c r="F1819" i="9" s="1"/>
  <c r="F1854" i="9"/>
  <c r="I1854" i="9" s="1"/>
  <c r="I1853" i="9" s="1"/>
  <c r="D1853" i="9"/>
  <c r="F1707" i="9"/>
  <c r="F1735" i="9"/>
  <c r="F1941" i="9"/>
  <c r="I1941" i="9" s="1"/>
  <c r="I1940" i="9" s="1"/>
  <c r="D1940" i="9"/>
  <c r="D1704" i="9"/>
  <c r="D1703" i="9" s="1"/>
  <c r="F1730" i="9"/>
  <c r="C1746" i="9"/>
  <c r="F1759" i="9"/>
  <c r="C1758" i="9"/>
  <c r="C1675" i="9"/>
  <c r="C1697" i="9"/>
  <c r="F1767" i="9"/>
  <c r="D1779" i="9"/>
  <c r="C1781" i="9"/>
  <c r="F1782" i="9"/>
  <c r="I1782" i="9" s="1"/>
  <c r="I1781" i="9" s="1"/>
  <c r="F1785" i="9"/>
  <c r="I1785" i="9" s="1"/>
  <c r="C1788" i="9"/>
  <c r="F1788" i="9" s="1"/>
  <c r="F1789" i="9"/>
  <c r="I1789" i="9" s="1"/>
  <c r="I1788" i="9" s="1"/>
  <c r="F1928" i="9"/>
  <c r="I1928" i="9" s="1"/>
  <c r="F1933" i="9"/>
  <c r="I1933" i="9" s="1"/>
  <c r="I1932" i="9" s="1"/>
  <c r="E1932" i="9"/>
  <c r="F1932" i="9" s="1"/>
  <c r="C1803" i="9"/>
  <c r="F1804" i="9"/>
  <c r="I1804" i="9" s="1"/>
  <c r="I1803" i="9" s="1"/>
  <c r="I1866" i="9"/>
  <c r="E1887" i="9"/>
  <c r="F1944" i="9"/>
  <c r="I1944" i="9" s="1"/>
  <c r="I1943" i="9" s="1"/>
  <c r="D1947" i="9"/>
  <c r="F1948" i="9"/>
  <c r="I1948" i="9" s="1"/>
  <c r="I1947" i="9" s="1"/>
  <c r="F1951" i="9"/>
  <c r="I1951" i="9" s="1"/>
  <c r="I1950" i="9" s="1"/>
  <c r="C1950" i="9"/>
  <c r="C1784" i="9"/>
  <c r="I1815" i="9"/>
  <c r="C1827" i="9"/>
  <c r="F1839" i="9"/>
  <c r="I1839" i="9" s="1"/>
  <c r="D1838" i="9"/>
  <c r="D1837" i="9" s="1"/>
  <c r="F1859" i="9"/>
  <c r="F1891" i="9"/>
  <c r="F1903" i="9"/>
  <c r="I1936" i="9"/>
  <c r="F1808" i="9"/>
  <c r="I1808" i="9" s="1"/>
  <c r="I1807" i="9" s="1"/>
  <c r="C1807" i="9"/>
  <c r="F1807" i="9" s="1"/>
  <c r="F1847" i="9"/>
  <c r="C1846" i="9"/>
  <c r="F1877" i="9"/>
  <c r="F1888" i="9"/>
  <c r="C1887" i="9"/>
  <c r="F1900" i="9"/>
  <c r="F1930" i="9"/>
  <c r="I1930" i="9" s="1"/>
  <c r="I1929" i="9" s="1"/>
  <c r="E1929" i="9"/>
  <c r="C1943" i="9"/>
  <c r="E1864" i="9" l="1"/>
  <c r="E1863" i="9" s="1"/>
  <c r="I1846" i="9"/>
  <c r="F1929" i="9"/>
  <c r="E1844" i="9"/>
  <c r="E1823" i="9" s="1"/>
  <c r="F1721" i="9"/>
  <c r="E1939" i="9"/>
  <c r="F1947" i="9"/>
  <c r="I1852" i="9"/>
  <c r="I1887" i="9"/>
  <c r="I1709" i="9"/>
  <c r="D1720" i="9"/>
  <c r="D1719" i="9" s="1"/>
  <c r="F1810" i="9"/>
  <c r="E1674" i="9"/>
  <c r="F1897" i="9"/>
  <c r="F1887" i="9"/>
  <c r="D1824" i="9"/>
  <c r="F1697" i="9"/>
  <c r="F1746" i="9"/>
  <c r="E1673" i="9"/>
  <c r="E1672" i="9" s="1"/>
  <c r="F1865" i="9"/>
  <c r="D1673" i="9"/>
  <c r="F1683" i="9"/>
  <c r="I1865" i="9"/>
  <c r="I1897" i="9"/>
  <c r="I1896" i="9" s="1"/>
  <c r="I1895" i="9" s="1"/>
  <c r="E1720" i="9"/>
  <c r="E1719" i="9" s="1"/>
  <c r="I1838" i="9"/>
  <c r="I1837" i="9" s="1"/>
  <c r="F1784" i="9"/>
  <c r="F1703" i="9"/>
  <c r="I1683" i="9"/>
  <c r="I1674" i="9" s="1"/>
  <c r="D1864" i="9"/>
  <c r="D1863" i="9" s="1"/>
  <c r="I1746" i="9"/>
  <c r="F1709" i="9"/>
  <c r="I1827" i="9"/>
  <c r="I1826" i="9" s="1"/>
  <c r="I1919" i="9"/>
  <c r="D1778" i="9"/>
  <c r="F1710" i="9"/>
  <c r="E1799" i="9"/>
  <c r="E1778" i="9" s="1"/>
  <c r="I1692" i="9"/>
  <c r="I1691" i="9" s="1"/>
  <c r="I1721" i="9"/>
  <c r="D1693" i="9"/>
  <c r="F1694" i="9"/>
  <c r="I1784" i="9"/>
  <c r="I1779" i="9" s="1"/>
  <c r="F1950" i="9"/>
  <c r="F1715" i="9"/>
  <c r="I1799" i="9"/>
  <c r="F1684" i="9"/>
  <c r="F1781" i="9"/>
  <c r="C1779" i="9"/>
  <c r="D1939" i="9"/>
  <c r="D1918" i="9" s="1"/>
  <c r="F1940" i="9"/>
  <c r="C1939" i="9"/>
  <c r="F1943" i="9"/>
  <c r="F1704" i="9"/>
  <c r="I1939" i="9"/>
  <c r="F1827" i="9"/>
  <c r="C1826" i="9"/>
  <c r="C1895" i="9"/>
  <c r="F1895" i="9" s="1"/>
  <c r="F1896" i="9"/>
  <c r="C1864" i="9"/>
  <c r="C1757" i="9"/>
  <c r="F1757" i="9" s="1"/>
  <c r="F1758" i="9"/>
  <c r="C1720" i="9"/>
  <c r="F1675" i="9"/>
  <c r="C1674" i="9"/>
  <c r="F1674" i="9" s="1"/>
  <c r="C1673" i="9"/>
  <c r="F1846" i="9"/>
  <c r="C1844" i="9"/>
  <c r="F1837" i="9"/>
  <c r="E1919" i="9"/>
  <c r="F1838" i="9"/>
  <c r="F1803" i="9"/>
  <c r="C1799" i="9"/>
  <c r="C1692" i="9"/>
  <c r="D1852" i="9"/>
  <c r="F1853" i="9"/>
  <c r="I1844" i="9" l="1"/>
  <c r="I1864" i="9"/>
  <c r="I1863" i="9" s="1"/>
  <c r="I1673" i="9"/>
  <c r="I1672" i="9" s="1"/>
  <c r="E1918" i="9"/>
  <c r="E1822" i="9" s="1"/>
  <c r="I1720" i="9"/>
  <c r="I1719" i="9" s="1"/>
  <c r="I1824" i="9"/>
  <c r="E1671" i="9"/>
  <c r="F1919" i="9"/>
  <c r="I1918" i="9"/>
  <c r="F1799" i="9"/>
  <c r="I1778" i="9"/>
  <c r="F1939" i="9"/>
  <c r="D1692" i="9"/>
  <c r="D1691" i="9" s="1"/>
  <c r="D1672" i="9" s="1"/>
  <c r="D1671" i="9" s="1"/>
  <c r="F1693" i="9"/>
  <c r="F1852" i="9"/>
  <c r="D1844" i="9"/>
  <c r="D1823" i="9" s="1"/>
  <c r="D1822" i="9" s="1"/>
  <c r="C1691" i="9"/>
  <c r="C1719" i="9"/>
  <c r="F1719" i="9" s="1"/>
  <c r="F1720" i="9"/>
  <c r="F1864" i="9"/>
  <c r="C1863" i="9"/>
  <c r="F1863" i="9" s="1"/>
  <c r="F1779" i="9"/>
  <c r="C1778" i="9"/>
  <c r="F1778" i="9" s="1"/>
  <c r="C1918" i="9"/>
  <c r="F1673" i="9"/>
  <c r="F1826" i="9"/>
  <c r="C1824" i="9"/>
  <c r="I1823" i="9" l="1"/>
  <c r="F1918" i="9"/>
  <c r="F1692" i="9"/>
  <c r="F1691" i="9"/>
  <c r="F1844" i="9"/>
  <c r="F1824" i="9"/>
  <c r="C1823" i="9"/>
  <c r="C1672" i="9"/>
  <c r="F1823" i="9" l="1"/>
  <c r="C1822" i="9"/>
  <c r="F1822" i="9" s="1"/>
  <c r="F1672" i="9"/>
  <c r="C1671" i="9"/>
  <c r="F1671" i="9" s="1"/>
  <c r="F1669" i="9" l="1"/>
  <c r="I1669" i="9" s="1"/>
  <c r="F1668" i="9"/>
  <c r="E1667" i="9"/>
  <c r="D1667" i="9"/>
  <c r="C1667" i="9"/>
  <c r="F1666" i="9"/>
  <c r="I1666" i="9" s="1"/>
  <c r="E1665" i="9"/>
  <c r="E1664" i="9" s="1"/>
  <c r="D1665" i="9"/>
  <c r="D1664" i="9" s="1"/>
  <c r="D1663" i="9" s="1"/>
  <c r="C1665" i="9"/>
  <c r="F1660" i="9"/>
  <c r="I1660" i="9" s="1"/>
  <c r="F1659" i="9"/>
  <c r="I1659" i="9" s="1"/>
  <c r="E1658" i="9"/>
  <c r="D1658" i="9"/>
  <c r="C1658" i="9"/>
  <c r="F1657" i="9"/>
  <c r="I1657" i="9" s="1"/>
  <c r="F1656" i="9"/>
  <c r="I1656" i="9" s="1"/>
  <c r="E1655" i="9"/>
  <c r="D1655" i="9"/>
  <c r="C1655" i="9"/>
  <c r="F1653" i="9"/>
  <c r="D1652" i="9"/>
  <c r="F1652" i="9" s="1"/>
  <c r="I1652" i="9" s="1"/>
  <c r="D1651" i="9"/>
  <c r="F1651" i="9" s="1"/>
  <c r="I1651" i="9" s="1"/>
  <c r="E1650" i="9"/>
  <c r="C1650" i="9"/>
  <c r="F1649" i="9"/>
  <c r="F1648" i="9"/>
  <c r="I1648" i="9" s="1"/>
  <c r="F1647" i="9"/>
  <c r="E1646" i="9"/>
  <c r="D1646" i="9"/>
  <c r="C1646" i="9"/>
  <c r="I1643" i="9"/>
  <c r="F1642" i="9"/>
  <c r="F1641" i="9" s="1"/>
  <c r="E1641" i="9"/>
  <c r="D1641" i="9"/>
  <c r="C1641" i="9"/>
  <c r="I1640" i="9"/>
  <c r="F1639" i="9"/>
  <c r="I1639" i="9" s="1"/>
  <c r="E1638" i="9"/>
  <c r="D1638" i="9"/>
  <c r="C1638" i="9"/>
  <c r="I1634" i="9"/>
  <c r="I1633" i="9"/>
  <c r="F1632" i="9"/>
  <c r="E1632" i="9"/>
  <c r="D1632" i="9"/>
  <c r="C1632" i="9"/>
  <c r="I1631" i="9"/>
  <c r="I1630" i="9"/>
  <c r="F1629" i="9"/>
  <c r="E1629" i="9"/>
  <c r="D1629" i="9"/>
  <c r="C1629" i="9"/>
  <c r="F1626" i="9"/>
  <c r="I1626" i="9" s="1"/>
  <c r="F1625" i="9"/>
  <c r="E1624" i="9"/>
  <c r="D1624" i="9"/>
  <c r="C1624" i="9"/>
  <c r="F1623" i="9"/>
  <c r="F1622" i="9"/>
  <c r="I1622" i="9" s="1"/>
  <c r="F1621" i="9"/>
  <c r="E1620" i="9"/>
  <c r="D1620" i="9"/>
  <c r="C1620" i="9"/>
  <c r="I1655" i="9" l="1"/>
  <c r="E1645" i="9"/>
  <c r="E1663" i="9"/>
  <c r="D1619" i="9"/>
  <c r="F1620" i="9"/>
  <c r="F1667" i="9"/>
  <c r="I1638" i="9"/>
  <c r="E1654" i="9"/>
  <c r="C1619" i="9"/>
  <c r="D1628" i="9"/>
  <c r="C1654" i="9"/>
  <c r="E1619" i="9"/>
  <c r="E1628" i="9"/>
  <c r="E1637" i="9"/>
  <c r="C1645" i="9"/>
  <c r="D1654" i="9"/>
  <c r="I1621" i="9"/>
  <c r="I1632" i="9"/>
  <c r="F1638" i="9"/>
  <c r="F1637" i="9" s="1"/>
  <c r="C1628" i="9"/>
  <c r="D1637" i="9"/>
  <c r="F1646" i="9"/>
  <c r="F1655" i="9"/>
  <c r="C1637" i="9"/>
  <c r="I1642" i="9"/>
  <c r="I1641" i="9" s="1"/>
  <c r="F1628" i="9"/>
  <c r="F1627" i="9" s="1"/>
  <c r="F1624" i="9" s="1"/>
  <c r="F1658" i="9"/>
  <c r="F1665" i="9"/>
  <c r="I1665" i="9" s="1"/>
  <c r="I1664" i="9" s="1"/>
  <c r="I1629" i="9"/>
  <c r="I1658" i="9"/>
  <c r="I1654" i="9" s="1"/>
  <c r="I1625" i="9"/>
  <c r="I1647" i="9"/>
  <c r="F1650" i="9"/>
  <c r="I1668" i="9"/>
  <c r="I1667" i="9" s="1"/>
  <c r="D1650" i="9"/>
  <c r="D1645" i="9" s="1"/>
  <c r="C1664" i="9"/>
  <c r="C1663" i="9" s="1"/>
  <c r="F1619" i="9" l="1"/>
  <c r="F1618" i="9" s="1"/>
  <c r="D1618" i="9"/>
  <c r="E1644" i="9"/>
  <c r="F1664" i="9"/>
  <c r="F1663" i="9" s="1"/>
  <c r="I1628" i="9"/>
  <c r="I1623" i="9" s="1"/>
  <c r="I1620" i="9" s="1"/>
  <c r="F1645" i="9"/>
  <c r="I1637" i="9"/>
  <c r="C1644" i="9"/>
  <c r="E1618" i="9"/>
  <c r="D1644" i="9"/>
  <c r="F1654" i="9"/>
  <c r="C1618" i="9"/>
  <c r="I1653" i="9"/>
  <c r="I1650" i="9" s="1"/>
  <c r="I1649" i="9"/>
  <c r="I1646" i="9" s="1"/>
  <c r="I1663" i="9"/>
  <c r="I1627" i="9" l="1"/>
  <c r="I1624" i="9" s="1"/>
  <c r="I1619" i="9" s="1"/>
  <c r="F1644" i="9"/>
  <c r="I1645" i="9"/>
  <c r="F1616" i="9" l="1"/>
  <c r="H1615" i="9"/>
  <c r="F1615" i="9"/>
  <c r="E1614" i="9"/>
  <c r="E1613" i="9" s="1"/>
  <c r="D1614" i="9"/>
  <c r="D1613" i="9" s="1"/>
  <c r="C1614" i="9"/>
  <c r="C1613" i="9" s="1"/>
  <c r="F1612" i="9"/>
  <c r="I1612" i="9" s="1"/>
  <c r="I1611" i="9" s="1"/>
  <c r="I1610" i="9" s="1"/>
  <c r="E1611" i="9"/>
  <c r="E1610" i="9" s="1"/>
  <c r="D1611" i="9"/>
  <c r="D1610" i="9" s="1"/>
  <c r="C1611" i="9"/>
  <c r="C1610" i="9" s="1"/>
  <c r="F1609" i="9"/>
  <c r="I1609" i="9" s="1"/>
  <c r="F1608" i="9"/>
  <c r="I1608" i="9" s="1"/>
  <c r="E1607" i="9"/>
  <c r="D1607" i="9"/>
  <c r="C1607" i="9"/>
  <c r="F1606" i="9"/>
  <c r="I1606" i="9" s="1"/>
  <c r="F1605" i="9"/>
  <c r="I1605" i="9" s="1"/>
  <c r="F1604" i="9"/>
  <c r="I1604" i="9" s="1"/>
  <c r="E1603" i="9"/>
  <c r="D1603" i="9"/>
  <c r="C1603" i="9"/>
  <c r="F1601" i="9"/>
  <c r="I1601" i="9" s="1"/>
  <c r="F1600" i="9"/>
  <c r="I1600" i="9" s="1"/>
  <c r="F1599" i="9"/>
  <c r="I1599" i="9" s="1"/>
  <c r="E1598" i="9"/>
  <c r="E1597" i="9" s="1"/>
  <c r="D1598" i="9"/>
  <c r="D1597" i="9" s="1"/>
  <c r="C1598" i="9"/>
  <c r="F1596" i="9"/>
  <c r="I1596" i="9" s="1"/>
  <c r="I1595" i="9" s="1"/>
  <c r="I1594" i="9" s="1"/>
  <c r="E1595" i="9"/>
  <c r="E1594" i="9" s="1"/>
  <c r="D1595" i="9"/>
  <c r="D1594" i="9" s="1"/>
  <c r="C1595" i="9"/>
  <c r="F1592" i="9"/>
  <c r="F1591" i="9"/>
  <c r="I1591" i="9" s="1"/>
  <c r="I1590" i="9" s="1"/>
  <c r="I1589" i="9" s="1"/>
  <c r="E1590" i="9"/>
  <c r="E1589" i="9" s="1"/>
  <c r="D1590" i="9"/>
  <c r="D1589" i="9" s="1"/>
  <c r="C1590" i="9"/>
  <c r="F1588" i="9"/>
  <c r="I1588" i="9" s="1"/>
  <c r="I1587" i="9" s="1"/>
  <c r="I1586" i="9" s="1"/>
  <c r="E1587" i="9"/>
  <c r="E1586" i="9" s="1"/>
  <c r="D1587" i="9"/>
  <c r="D1586" i="9" s="1"/>
  <c r="C1587" i="9"/>
  <c r="I1585" i="9"/>
  <c r="I1584" i="9" s="1"/>
  <c r="I1583" i="9" s="1"/>
  <c r="F1585" i="9"/>
  <c r="E1584" i="9"/>
  <c r="E1583" i="9" s="1"/>
  <c r="D1584" i="9"/>
  <c r="D1583" i="9" s="1"/>
  <c r="C1584" i="9"/>
  <c r="F1581" i="9"/>
  <c r="I1581" i="9" s="1"/>
  <c r="I1580" i="9" s="1"/>
  <c r="I1579" i="9" s="1"/>
  <c r="I1578" i="9" s="1"/>
  <c r="E1580" i="9"/>
  <c r="E1579" i="9" s="1"/>
  <c r="E1578" i="9" s="1"/>
  <c r="D1580" i="9"/>
  <c r="D1579" i="9" s="1"/>
  <c r="D1578" i="9" s="1"/>
  <c r="C1580" i="9"/>
  <c r="C1579" i="9" s="1"/>
  <c r="I1576" i="9"/>
  <c r="I1575" i="9" s="1"/>
  <c r="I1574" i="9" s="1"/>
  <c r="F1576" i="9"/>
  <c r="E1575" i="9"/>
  <c r="E1574" i="9" s="1"/>
  <c r="D1575" i="9"/>
  <c r="D1574" i="9" s="1"/>
  <c r="C1575" i="9"/>
  <c r="F1573" i="9"/>
  <c r="I1573" i="9" s="1"/>
  <c r="I1572" i="9" s="1"/>
  <c r="E1572" i="9"/>
  <c r="D1572" i="9"/>
  <c r="C1572" i="9"/>
  <c r="I1571" i="9"/>
  <c r="I1570" i="9" s="1"/>
  <c r="F1571" i="9"/>
  <c r="E1570" i="9"/>
  <c r="D1570" i="9"/>
  <c r="C1570" i="9"/>
  <c r="F1568" i="9"/>
  <c r="I1568" i="9" s="1"/>
  <c r="I1567" i="9" s="1"/>
  <c r="I1566" i="9" s="1"/>
  <c r="E1567" i="9"/>
  <c r="E1566" i="9" s="1"/>
  <c r="D1567" i="9"/>
  <c r="D1566" i="9" s="1"/>
  <c r="C1567" i="9"/>
  <c r="F1564" i="9"/>
  <c r="I1564" i="9" s="1"/>
  <c r="I1563" i="9" s="1"/>
  <c r="I1562" i="9" s="1"/>
  <c r="E1563" i="9"/>
  <c r="E1562" i="9" s="1"/>
  <c r="D1563" i="9"/>
  <c r="D1562" i="9" s="1"/>
  <c r="C1563" i="9"/>
  <c r="F1561" i="9"/>
  <c r="I1561" i="9" s="1"/>
  <c r="I1560" i="9" s="1"/>
  <c r="E1560" i="9"/>
  <c r="D1560" i="9"/>
  <c r="C1560" i="9"/>
  <c r="F1559" i="9"/>
  <c r="I1559" i="9" s="1"/>
  <c r="F1558" i="9"/>
  <c r="I1558" i="9" s="1"/>
  <c r="F1557" i="9"/>
  <c r="I1557" i="9" s="1"/>
  <c r="E1556" i="9"/>
  <c r="D1556" i="9"/>
  <c r="C1556" i="9"/>
  <c r="F1554" i="9"/>
  <c r="I1554" i="9" s="1"/>
  <c r="F1553" i="9"/>
  <c r="I1553" i="9" s="1"/>
  <c r="F1552" i="9"/>
  <c r="I1552" i="9" s="1"/>
  <c r="F1551" i="9"/>
  <c r="I1551" i="9" s="1"/>
  <c r="F1550" i="9"/>
  <c r="I1550" i="9" s="1"/>
  <c r="F1549" i="9"/>
  <c r="I1549" i="9" s="1"/>
  <c r="E1548" i="9"/>
  <c r="E1547" i="9" s="1"/>
  <c r="D1548" i="9"/>
  <c r="D1547" i="9" s="1"/>
  <c r="C1548" i="9"/>
  <c r="I1546" i="9"/>
  <c r="I1545" i="9" s="1"/>
  <c r="I1544" i="9" s="1"/>
  <c r="F1546" i="9"/>
  <c r="E1545" i="9"/>
  <c r="E1544" i="9" s="1"/>
  <c r="D1545" i="9"/>
  <c r="D1544" i="9" s="1"/>
  <c r="C1545" i="9"/>
  <c r="F1540" i="9"/>
  <c r="F1539" i="9"/>
  <c r="I1539" i="9" s="1"/>
  <c r="I1538" i="9" s="1"/>
  <c r="I1537" i="9" s="1"/>
  <c r="E1538" i="9"/>
  <c r="E1537" i="9" s="1"/>
  <c r="D1538" i="9"/>
  <c r="D1537" i="9" s="1"/>
  <c r="C1538" i="9"/>
  <c r="C1537" i="9" s="1"/>
  <c r="F1536" i="9"/>
  <c r="I1536" i="9" s="1"/>
  <c r="F1535" i="9"/>
  <c r="I1535" i="9" s="1"/>
  <c r="F1534" i="9"/>
  <c r="I1534" i="9" s="1"/>
  <c r="E1533" i="9"/>
  <c r="E1532" i="9" s="1"/>
  <c r="D1533" i="9"/>
  <c r="D1532" i="9" s="1"/>
  <c r="C1533" i="9"/>
  <c r="C1532" i="9" s="1"/>
  <c r="F1531" i="9"/>
  <c r="I1531" i="9" s="1"/>
  <c r="I1530" i="9" s="1"/>
  <c r="E1530" i="9"/>
  <c r="D1530" i="9"/>
  <c r="C1530" i="9"/>
  <c r="F1529" i="9"/>
  <c r="I1529" i="9" s="1"/>
  <c r="F1528" i="9"/>
  <c r="I1528" i="9" s="1"/>
  <c r="F1527" i="9"/>
  <c r="I1527" i="9" s="1"/>
  <c r="F1526" i="9"/>
  <c r="I1526" i="9" s="1"/>
  <c r="E1525" i="9"/>
  <c r="D1525" i="9"/>
  <c r="C1525" i="9"/>
  <c r="F1523" i="9"/>
  <c r="I1523" i="9" s="1"/>
  <c r="I1522" i="9" s="1"/>
  <c r="I1521" i="9" s="1"/>
  <c r="E1522" i="9"/>
  <c r="E1521" i="9" s="1"/>
  <c r="D1522" i="9"/>
  <c r="D1521" i="9" s="1"/>
  <c r="C1522" i="9"/>
  <c r="F1519" i="9"/>
  <c r="F1518" i="9"/>
  <c r="F1517" i="9"/>
  <c r="I1517" i="9" s="1"/>
  <c r="I1516" i="9" s="1"/>
  <c r="I1515" i="9" s="1"/>
  <c r="E1516" i="9"/>
  <c r="E1515" i="9" s="1"/>
  <c r="D1516" i="9"/>
  <c r="D1515" i="9" s="1"/>
  <c r="C1516" i="9"/>
  <c r="F1514" i="9"/>
  <c r="I1514" i="9" s="1"/>
  <c r="I1513" i="9" s="1"/>
  <c r="E1513" i="9"/>
  <c r="D1513" i="9"/>
  <c r="C1513" i="9"/>
  <c r="F1512" i="9"/>
  <c r="I1512" i="9" s="1"/>
  <c r="I1511" i="9" s="1"/>
  <c r="E1511" i="9"/>
  <c r="D1511" i="9"/>
  <c r="C1511" i="9"/>
  <c r="F1508" i="9"/>
  <c r="I1508" i="9" s="1"/>
  <c r="I1507" i="9" s="1"/>
  <c r="E1507" i="9"/>
  <c r="D1507" i="9"/>
  <c r="C1507" i="9"/>
  <c r="F1506" i="9"/>
  <c r="I1506" i="9" s="1"/>
  <c r="F1505" i="9"/>
  <c r="I1505" i="9" s="1"/>
  <c r="F1504" i="9"/>
  <c r="I1504" i="9" s="1"/>
  <c r="E1503" i="9"/>
  <c r="E1502" i="9" s="1"/>
  <c r="D1503" i="9"/>
  <c r="C1503" i="9"/>
  <c r="F1501" i="9"/>
  <c r="I1501" i="9" s="1"/>
  <c r="F1500" i="9"/>
  <c r="I1500" i="9" s="1"/>
  <c r="E1499" i="9"/>
  <c r="D1499" i="9"/>
  <c r="C1499" i="9"/>
  <c r="F1498" i="9"/>
  <c r="I1498" i="9" s="1"/>
  <c r="F1497" i="9"/>
  <c r="I1497" i="9" s="1"/>
  <c r="F1496" i="9"/>
  <c r="I1496" i="9" s="1"/>
  <c r="F1495" i="9"/>
  <c r="I1495" i="9" s="1"/>
  <c r="F1494" i="9"/>
  <c r="I1494" i="9" s="1"/>
  <c r="F1493" i="9"/>
  <c r="I1493" i="9" s="1"/>
  <c r="F1492" i="9"/>
  <c r="I1492" i="9" s="1"/>
  <c r="F1491" i="9"/>
  <c r="I1491" i="9" s="1"/>
  <c r="E1490" i="9"/>
  <c r="E1489" i="9" s="1"/>
  <c r="D1490" i="9"/>
  <c r="C1490" i="9"/>
  <c r="F1488" i="9"/>
  <c r="I1488" i="9" s="1"/>
  <c r="F1487" i="9"/>
  <c r="I1487" i="9" s="1"/>
  <c r="E1486" i="9"/>
  <c r="E1485" i="9" s="1"/>
  <c r="D1486" i="9"/>
  <c r="D1485" i="9" s="1"/>
  <c r="C1486" i="9"/>
  <c r="C1485" i="9" s="1"/>
  <c r="E1510" i="9" l="1"/>
  <c r="E1509" i="9" s="1"/>
  <c r="I1510" i="9"/>
  <c r="I1509" i="9" s="1"/>
  <c r="E1555" i="9"/>
  <c r="E1602" i="9"/>
  <c r="F1560" i="9"/>
  <c r="F1598" i="9"/>
  <c r="F1607" i="9"/>
  <c r="F1572" i="9"/>
  <c r="I1569" i="9"/>
  <c r="I1565" i="9" s="1"/>
  <c r="F1507" i="9"/>
  <c r="E1524" i="9"/>
  <c r="F1570" i="9"/>
  <c r="D1502" i="9"/>
  <c r="D1524" i="9"/>
  <c r="D1520" i="9" s="1"/>
  <c r="D1569" i="9"/>
  <c r="D1565" i="9" s="1"/>
  <c r="I1603" i="9"/>
  <c r="F1610" i="9"/>
  <c r="I1615" i="9"/>
  <c r="I1614" i="9" s="1"/>
  <c r="I1613" i="9" s="1"/>
  <c r="F1587" i="9"/>
  <c r="D1555" i="9"/>
  <c r="D1543" i="9" s="1"/>
  <c r="E1520" i="9"/>
  <c r="F1486" i="9"/>
  <c r="F1530" i="9"/>
  <c r="F1538" i="9"/>
  <c r="F1556" i="9"/>
  <c r="F1579" i="9"/>
  <c r="F1513" i="9"/>
  <c r="F1533" i="9"/>
  <c r="F1537" i="9"/>
  <c r="F1584" i="9"/>
  <c r="F1516" i="9"/>
  <c r="F1563" i="9"/>
  <c r="F1575" i="9"/>
  <c r="D1602" i="9"/>
  <c r="D1593" i="9" s="1"/>
  <c r="I1607" i="9"/>
  <c r="I1548" i="9"/>
  <c r="I1547" i="9" s="1"/>
  <c r="I1525" i="9"/>
  <c r="I1524" i="9" s="1"/>
  <c r="I1499" i="9"/>
  <c r="I1598" i="9"/>
  <c r="I1597" i="9" s="1"/>
  <c r="I1503" i="9"/>
  <c r="I1502" i="9" s="1"/>
  <c r="I1556" i="9"/>
  <c r="I1555" i="9" s="1"/>
  <c r="F1613" i="9"/>
  <c r="D1510" i="9"/>
  <c r="D1509" i="9" s="1"/>
  <c r="C1515" i="9"/>
  <c r="F1515" i="9" s="1"/>
  <c r="E1543" i="9"/>
  <c r="E1484" i="9"/>
  <c r="I1582" i="9"/>
  <c r="I1577" i="9" s="1"/>
  <c r="C1562" i="9"/>
  <c r="F1562" i="9" s="1"/>
  <c r="F1567" i="9"/>
  <c r="E1569" i="9"/>
  <c r="E1565" i="9" s="1"/>
  <c r="C1574" i="9"/>
  <c r="F1574" i="9" s="1"/>
  <c r="D1582" i="9"/>
  <c r="D1577" i="9" s="1"/>
  <c r="E1582" i="9"/>
  <c r="E1577" i="9" s="1"/>
  <c r="F1590" i="9"/>
  <c r="F1595" i="9"/>
  <c r="F1603" i="9"/>
  <c r="F1532" i="9"/>
  <c r="I1486" i="9"/>
  <c r="I1485" i="9" s="1"/>
  <c r="D1489" i="9"/>
  <c r="F1490" i="9"/>
  <c r="F1503" i="9"/>
  <c r="E1593" i="9"/>
  <c r="F1522" i="9"/>
  <c r="C1521" i="9"/>
  <c r="F1485" i="9"/>
  <c r="F1511" i="9"/>
  <c r="F1548" i="9"/>
  <c r="C1547" i="9"/>
  <c r="F1547" i="9" s="1"/>
  <c r="I1490" i="9"/>
  <c r="F1499" i="9"/>
  <c r="C1489" i="9"/>
  <c r="F1525" i="9"/>
  <c r="C1524" i="9"/>
  <c r="I1533" i="9"/>
  <c r="I1532" i="9" s="1"/>
  <c r="F1545" i="9"/>
  <c r="C1544" i="9"/>
  <c r="C1502" i="9"/>
  <c r="C1510" i="9"/>
  <c r="C1555" i="9"/>
  <c r="C1566" i="9"/>
  <c r="C1569" i="9"/>
  <c r="C1578" i="9"/>
  <c r="C1594" i="9"/>
  <c r="C1597" i="9"/>
  <c r="F1597" i="9" s="1"/>
  <c r="C1602" i="9"/>
  <c r="F1580" i="9"/>
  <c r="F1611" i="9"/>
  <c r="F1614" i="9"/>
  <c r="C1583" i="9"/>
  <c r="C1586" i="9"/>
  <c r="F1586" i="9" s="1"/>
  <c r="C1589" i="9"/>
  <c r="F1589" i="9" s="1"/>
  <c r="F1524" i="9" l="1"/>
  <c r="I1602" i="9"/>
  <c r="I1593" i="9" s="1"/>
  <c r="F1555" i="9"/>
  <c r="F1602" i="9"/>
  <c r="F1502" i="9"/>
  <c r="I1543" i="9"/>
  <c r="I1542" i="9" s="1"/>
  <c r="D1542" i="9"/>
  <c r="D1541" i="9" s="1"/>
  <c r="F1569" i="9"/>
  <c r="I1489" i="9"/>
  <c r="I1484" i="9" s="1"/>
  <c r="I1483" i="9" s="1"/>
  <c r="D1484" i="9"/>
  <c r="D1483" i="9" s="1"/>
  <c r="D1482" i="9" s="1"/>
  <c r="I1520" i="9"/>
  <c r="E1483" i="9"/>
  <c r="E1482" i="9" s="1"/>
  <c r="F1489" i="9"/>
  <c r="E1542" i="9"/>
  <c r="E1541" i="9" s="1"/>
  <c r="F1521" i="9"/>
  <c r="C1520" i="9"/>
  <c r="F1520" i="9" s="1"/>
  <c r="F1578" i="9"/>
  <c r="C1509" i="9"/>
  <c r="F1509" i="9" s="1"/>
  <c r="F1510" i="9"/>
  <c r="F1594" i="9"/>
  <c r="C1593" i="9"/>
  <c r="F1593" i="9" s="1"/>
  <c r="F1583" i="9"/>
  <c r="C1582" i="9"/>
  <c r="F1582" i="9" s="1"/>
  <c r="F1544" i="9"/>
  <c r="C1543" i="9"/>
  <c r="C1484" i="9"/>
  <c r="C1565" i="9"/>
  <c r="F1565" i="9" s="1"/>
  <c r="F1566" i="9"/>
  <c r="C1577" i="9" l="1"/>
  <c r="F1577" i="9" s="1"/>
  <c r="C1483" i="9"/>
  <c r="F1484" i="9"/>
  <c r="F1543" i="9"/>
  <c r="C1542" i="9"/>
  <c r="C1541" i="9" l="1"/>
  <c r="F1541" i="9" s="1"/>
  <c r="F1542" i="9"/>
  <c r="C1482" i="9"/>
  <c r="F1482" i="9" s="1"/>
  <c r="F1483" i="9"/>
  <c r="F1480" i="9" l="1"/>
  <c r="F1479" i="9"/>
  <c r="I1479" i="9" s="1"/>
  <c r="F1478" i="9"/>
  <c r="I1478" i="9" s="1"/>
  <c r="F1477" i="9"/>
  <c r="I1477" i="9" s="1"/>
  <c r="F1476" i="9"/>
  <c r="I1476" i="9" s="1"/>
  <c r="F1475" i="9"/>
  <c r="I1475" i="9" s="1"/>
  <c r="F1474" i="9"/>
  <c r="I1474" i="9" s="1"/>
  <c r="F1473" i="9"/>
  <c r="I1473" i="9" s="1"/>
  <c r="F1472" i="9"/>
  <c r="I1472" i="9" s="1"/>
  <c r="F1471" i="9"/>
  <c r="I1471" i="9" s="1"/>
  <c r="F1470" i="9"/>
  <c r="I1470" i="9" s="1"/>
  <c r="F1469" i="9"/>
  <c r="I1469" i="9" s="1"/>
  <c r="F1468" i="9"/>
  <c r="I1468" i="9" s="1"/>
  <c r="F1467" i="9"/>
  <c r="I1467" i="9" s="1"/>
  <c r="F1466" i="9"/>
  <c r="I1466" i="9" s="1"/>
  <c r="F1465" i="9"/>
  <c r="I1465" i="9" s="1"/>
  <c r="F1464" i="9"/>
  <c r="I1464" i="9" s="1"/>
  <c r="F1463" i="9"/>
  <c r="I1463" i="9" s="1"/>
  <c r="F1462" i="9"/>
  <c r="I1462" i="9" s="1"/>
  <c r="F1461" i="9"/>
  <c r="I1461" i="9" s="1"/>
  <c r="F1460" i="9"/>
  <c r="I1460" i="9" s="1"/>
  <c r="F1459" i="9"/>
  <c r="F1458" i="9"/>
  <c r="I1458" i="9" s="1"/>
  <c r="F1457" i="9"/>
  <c r="F1456" i="9"/>
  <c r="I1456" i="9" s="1"/>
  <c r="F1455" i="9"/>
  <c r="F1454" i="9"/>
  <c r="I1454" i="9" s="1"/>
  <c r="F1453" i="9"/>
  <c r="F1452" i="9"/>
  <c r="I1452" i="9" s="1"/>
  <c r="F1451" i="9"/>
  <c r="I1451" i="9" s="1"/>
  <c r="F1450" i="9"/>
  <c r="I1450" i="9" s="1"/>
  <c r="F1449" i="9"/>
  <c r="I1449" i="9" s="1"/>
  <c r="F1448" i="9"/>
  <c r="I1448" i="9" s="1"/>
  <c r="F1447" i="9"/>
  <c r="I1447" i="9" s="1"/>
  <c r="F1446" i="9"/>
  <c r="I1446" i="9" s="1"/>
  <c r="F1445" i="9"/>
  <c r="I1445" i="9" s="1"/>
  <c r="F1444" i="9"/>
  <c r="I1444" i="9" s="1"/>
  <c r="F1443" i="9"/>
  <c r="I1443" i="9" s="1"/>
  <c r="F1442" i="9"/>
  <c r="I1442" i="9" s="1"/>
  <c r="E1441" i="9"/>
  <c r="D1441" i="9"/>
  <c r="F1440" i="9"/>
  <c r="I1440" i="9" s="1"/>
  <c r="F1439" i="9"/>
  <c r="I1439" i="9" s="1"/>
  <c r="F1438" i="9"/>
  <c r="I1438" i="9" s="1"/>
  <c r="F1437" i="9"/>
  <c r="I1437" i="9" s="1"/>
  <c r="F1436" i="9"/>
  <c r="I1436" i="9" s="1"/>
  <c r="F1435" i="9"/>
  <c r="I1435" i="9" s="1"/>
  <c r="F1434" i="9"/>
  <c r="I1434" i="9" s="1"/>
  <c r="F1433" i="9"/>
  <c r="I1433" i="9" s="1"/>
  <c r="F1432" i="9"/>
  <c r="I1432" i="9" s="1"/>
  <c r="F1431" i="9"/>
  <c r="I1431" i="9" s="1"/>
  <c r="F1430" i="9"/>
  <c r="I1430" i="9" s="1"/>
  <c r="F1429" i="9"/>
  <c r="I1429" i="9" s="1"/>
  <c r="F1428" i="9"/>
  <c r="I1428" i="9" s="1"/>
  <c r="F1427" i="9"/>
  <c r="I1427" i="9" s="1"/>
  <c r="F1426" i="9"/>
  <c r="I1426" i="9" s="1"/>
  <c r="F1425" i="9"/>
  <c r="I1425" i="9" s="1"/>
  <c r="D1424" i="9"/>
  <c r="F1423" i="9"/>
  <c r="I1423" i="9" s="1"/>
  <c r="F1422" i="9"/>
  <c r="I1422" i="9" s="1"/>
  <c r="F1421" i="9"/>
  <c r="I1421" i="9" s="1"/>
  <c r="F1420" i="9"/>
  <c r="F1419" i="9"/>
  <c r="I1419" i="9" s="1"/>
  <c r="F1418" i="9"/>
  <c r="F1417" i="9"/>
  <c r="I1417" i="9" s="1"/>
  <c r="F1416" i="9"/>
  <c r="F1415" i="9"/>
  <c r="I1415" i="9" s="1"/>
  <c r="F1414" i="9"/>
  <c r="F1413" i="9"/>
  <c r="I1413" i="9" s="1"/>
  <c r="F1412" i="9"/>
  <c r="I1412" i="9" s="1"/>
  <c r="F1411" i="9"/>
  <c r="I1411" i="9" s="1"/>
  <c r="F1410" i="9"/>
  <c r="I1410" i="9" s="1"/>
  <c r="F1409" i="9"/>
  <c r="I1409" i="9" s="1"/>
  <c r="F1408" i="9"/>
  <c r="I1408" i="9" s="1"/>
  <c r="F1407" i="9"/>
  <c r="I1407" i="9" s="1"/>
  <c r="F1406" i="9"/>
  <c r="I1406" i="9" s="1"/>
  <c r="F1405" i="9"/>
  <c r="I1405" i="9" s="1"/>
  <c r="F1404" i="9"/>
  <c r="I1404" i="9" s="1"/>
  <c r="F1403" i="9"/>
  <c r="I1403" i="9" s="1"/>
  <c r="E1402" i="9"/>
  <c r="F1400" i="9"/>
  <c r="I1400" i="9" s="1"/>
  <c r="F1399" i="9"/>
  <c r="I1399" i="9" s="1"/>
  <c r="F1398" i="9"/>
  <c r="I1398" i="9" s="1"/>
  <c r="F1397" i="9"/>
  <c r="I1397" i="9" s="1"/>
  <c r="F1396" i="9"/>
  <c r="I1396" i="9" s="1"/>
  <c r="F1395" i="9"/>
  <c r="I1395" i="9" s="1"/>
  <c r="F1394" i="9"/>
  <c r="I1394" i="9" s="1"/>
  <c r="F1393" i="9"/>
  <c r="I1393" i="9" s="1"/>
  <c r="F1392" i="9"/>
  <c r="I1392" i="9" s="1"/>
  <c r="F1391" i="9"/>
  <c r="I1391" i="9" s="1"/>
  <c r="F1390" i="9"/>
  <c r="I1390" i="9" s="1"/>
  <c r="F1389" i="9"/>
  <c r="I1389" i="9" s="1"/>
  <c r="F1388" i="9"/>
  <c r="I1388" i="9" s="1"/>
  <c r="F1387" i="9"/>
  <c r="I1387" i="9" s="1"/>
  <c r="F1386" i="9"/>
  <c r="I1386" i="9" s="1"/>
  <c r="F1385" i="9"/>
  <c r="I1385" i="9" s="1"/>
  <c r="F1384" i="9"/>
  <c r="I1384" i="9" s="1"/>
  <c r="D1383" i="9"/>
  <c r="F1383" i="9" s="1"/>
  <c r="I1383" i="9" s="1"/>
  <c r="F1382" i="9"/>
  <c r="I1382" i="9" s="1"/>
  <c r="D1381" i="9"/>
  <c r="F1381" i="9" s="1"/>
  <c r="I1381" i="9" s="1"/>
  <c r="F1380" i="9"/>
  <c r="F1379" i="9"/>
  <c r="I1379" i="9" s="1"/>
  <c r="F1378" i="9"/>
  <c r="F1377" i="9"/>
  <c r="I1377" i="9" s="1"/>
  <c r="F1376" i="9"/>
  <c r="F1375" i="9"/>
  <c r="I1375" i="9" s="1"/>
  <c r="F1374" i="9"/>
  <c r="F1373" i="9"/>
  <c r="I1373" i="9" s="1"/>
  <c r="D1372" i="9"/>
  <c r="F1372" i="9" s="1"/>
  <c r="I1372" i="9" s="1"/>
  <c r="D1371" i="9"/>
  <c r="F1371" i="9" s="1"/>
  <c r="I1371" i="9" s="1"/>
  <c r="F1370" i="9"/>
  <c r="I1370" i="9" s="1"/>
  <c r="D1369" i="9"/>
  <c r="F1369" i="9" s="1"/>
  <c r="I1369" i="9" s="1"/>
  <c r="F1368" i="9"/>
  <c r="I1368" i="9" s="1"/>
  <c r="F1367" i="9"/>
  <c r="I1367" i="9" s="1"/>
  <c r="F1366" i="9"/>
  <c r="I1366" i="9" s="1"/>
  <c r="F1365" i="9"/>
  <c r="I1365" i="9" s="1"/>
  <c r="F1364" i="9"/>
  <c r="I1364" i="9" s="1"/>
  <c r="D1363" i="9"/>
  <c r="F1363" i="9" s="1"/>
  <c r="I1363" i="9" s="1"/>
  <c r="E1362" i="9"/>
  <c r="F1361" i="9"/>
  <c r="I1361" i="9" s="1"/>
  <c r="F1360" i="9"/>
  <c r="I1360" i="9" s="1"/>
  <c r="F1359" i="9"/>
  <c r="I1359" i="9" s="1"/>
  <c r="D1358" i="9"/>
  <c r="F1358" i="9" s="1"/>
  <c r="I1358" i="9" s="1"/>
  <c r="F1357" i="9"/>
  <c r="I1357" i="9" s="1"/>
  <c r="F1356" i="9"/>
  <c r="I1356" i="9" s="1"/>
  <c r="F1355" i="9"/>
  <c r="I1355" i="9" s="1"/>
  <c r="F1354" i="9"/>
  <c r="I1354" i="9" s="1"/>
  <c r="F1353" i="9"/>
  <c r="I1353" i="9" s="1"/>
  <c r="F1352" i="9"/>
  <c r="I1352" i="9" s="1"/>
  <c r="F1351" i="9"/>
  <c r="I1351" i="9" s="1"/>
  <c r="F1350" i="9"/>
  <c r="I1350" i="9" s="1"/>
  <c r="F1349" i="9"/>
  <c r="I1349" i="9" s="1"/>
  <c r="D1348" i="9"/>
  <c r="F1348" i="9" s="1"/>
  <c r="I1348" i="9" s="1"/>
  <c r="F1347" i="9"/>
  <c r="I1347" i="9" s="1"/>
  <c r="F1346" i="9"/>
  <c r="I1346" i="9" s="1"/>
  <c r="F1345" i="9"/>
  <c r="I1345" i="9" s="1"/>
  <c r="F1344" i="9"/>
  <c r="I1344" i="9" s="1"/>
  <c r="F1343" i="9"/>
  <c r="I1343" i="9" s="1"/>
  <c r="F1342" i="9"/>
  <c r="I1342" i="9" s="1"/>
  <c r="F1341" i="9"/>
  <c r="F1340" i="9"/>
  <c r="I1340" i="9" s="1"/>
  <c r="F1339" i="9"/>
  <c r="F1338" i="9"/>
  <c r="I1338" i="9" s="1"/>
  <c r="F1337" i="9"/>
  <c r="F1336" i="9"/>
  <c r="I1336" i="9" s="1"/>
  <c r="F1335" i="9"/>
  <c r="F1334" i="9"/>
  <c r="I1334" i="9" s="1"/>
  <c r="F1333" i="9"/>
  <c r="I1333" i="9" s="1"/>
  <c r="F1332" i="9"/>
  <c r="I1332" i="9" s="1"/>
  <c r="F1331" i="9"/>
  <c r="I1331" i="9" s="1"/>
  <c r="F1330" i="9"/>
  <c r="I1330" i="9" s="1"/>
  <c r="F1329" i="9"/>
  <c r="I1329" i="9" s="1"/>
  <c r="F1328" i="9"/>
  <c r="I1328" i="9" s="1"/>
  <c r="F1327" i="9"/>
  <c r="I1327" i="9" s="1"/>
  <c r="F1326" i="9"/>
  <c r="I1326" i="9" s="1"/>
  <c r="D1325" i="9"/>
  <c r="F1324" i="9"/>
  <c r="I1324" i="9" s="1"/>
  <c r="E1323" i="9"/>
  <c r="F1320" i="9"/>
  <c r="F1319" i="9"/>
  <c r="F1318" i="9"/>
  <c r="F1317" i="9"/>
  <c r="F1316" i="9"/>
  <c r="I1315" i="9"/>
  <c r="E1315" i="9"/>
  <c r="D1315" i="9"/>
  <c r="F1314" i="9"/>
  <c r="F1313" i="9"/>
  <c r="F1312" i="9"/>
  <c r="F1311" i="9"/>
  <c r="F1310" i="9"/>
  <c r="I1309" i="9"/>
  <c r="E1309" i="9"/>
  <c r="E1308" i="9" s="1"/>
  <c r="D1309" i="9"/>
  <c r="F1307" i="9"/>
  <c r="F1306" i="9"/>
  <c r="F1305" i="9"/>
  <c r="F1304" i="9"/>
  <c r="F1303" i="9"/>
  <c r="I1302" i="9"/>
  <c r="E1302" i="9"/>
  <c r="D1302" i="9"/>
  <c r="F1301" i="9"/>
  <c r="F1300" i="9"/>
  <c r="F1299" i="9"/>
  <c r="F1298" i="9"/>
  <c r="F1297" i="9"/>
  <c r="I1296" i="9"/>
  <c r="E1296" i="9"/>
  <c r="D1296" i="9"/>
  <c r="F1293" i="9"/>
  <c r="F1292" i="9"/>
  <c r="F1291" i="9"/>
  <c r="F1290" i="9"/>
  <c r="F1289" i="9"/>
  <c r="F1288" i="9"/>
  <c r="F1287" i="9"/>
  <c r="F1286" i="9"/>
  <c r="F1285" i="9"/>
  <c r="F1284" i="9"/>
  <c r="F1283" i="9"/>
  <c r="F1282" i="9"/>
  <c r="F1281" i="9"/>
  <c r="F1280" i="9"/>
  <c r="F1279" i="9"/>
  <c r="F1278" i="9"/>
  <c r="I1277" i="9"/>
  <c r="E1277" i="9"/>
  <c r="D1277" i="9"/>
  <c r="F1276" i="9"/>
  <c r="F1275" i="9"/>
  <c r="F1274" i="9"/>
  <c r="F1273" i="9"/>
  <c r="F1272" i="9"/>
  <c r="I1272" i="9" s="1"/>
  <c r="F1271" i="9"/>
  <c r="I1271" i="9" s="1"/>
  <c r="F1270" i="9"/>
  <c r="F1269" i="9"/>
  <c r="F1268" i="9"/>
  <c r="I1268" i="9" s="1"/>
  <c r="F1267" i="9"/>
  <c r="I1267" i="9" s="1"/>
  <c r="F1266" i="9"/>
  <c r="I1266" i="9" s="1"/>
  <c r="F1265" i="9"/>
  <c r="I1265" i="9" s="1"/>
  <c r="F1264" i="9"/>
  <c r="F1263" i="9"/>
  <c r="F1262" i="9"/>
  <c r="I1262" i="9" s="1"/>
  <c r="F1261" i="9"/>
  <c r="I1261" i="9" s="1"/>
  <c r="E1260" i="9"/>
  <c r="D1260" i="9"/>
  <c r="F1258" i="9"/>
  <c r="F1257" i="9"/>
  <c r="F1256" i="9"/>
  <c r="F1255" i="9"/>
  <c r="F1254" i="9"/>
  <c r="F1253" i="9"/>
  <c r="F1252" i="9"/>
  <c r="F1251" i="9"/>
  <c r="F1250" i="9"/>
  <c r="F1249" i="9"/>
  <c r="F1248" i="9"/>
  <c r="F1247" i="9"/>
  <c r="F1246" i="9"/>
  <c r="F1245" i="9"/>
  <c r="F1244" i="9"/>
  <c r="F1243" i="9"/>
  <c r="I1242" i="9"/>
  <c r="E1242" i="9"/>
  <c r="D1242" i="9"/>
  <c r="F1241" i="9"/>
  <c r="F1240" i="9"/>
  <c r="F1239" i="9"/>
  <c r="I1239" i="9" s="1"/>
  <c r="F1238" i="9"/>
  <c r="I1238" i="9" s="1"/>
  <c r="F1237" i="9"/>
  <c r="I1237" i="9" s="1"/>
  <c r="F1236" i="9"/>
  <c r="I1236" i="9" s="1"/>
  <c r="F1235" i="9"/>
  <c r="I1235" i="9" s="1"/>
  <c r="F1234" i="9"/>
  <c r="I1234" i="9" s="1"/>
  <c r="F1233" i="9"/>
  <c r="I1233" i="9" s="1"/>
  <c r="F1232" i="9"/>
  <c r="I1232" i="9" s="1"/>
  <c r="F1231" i="9"/>
  <c r="I1231" i="9" s="1"/>
  <c r="F1230" i="9"/>
  <c r="I1230" i="9" s="1"/>
  <c r="F1229" i="9"/>
  <c r="I1229" i="9" s="1"/>
  <c r="F1228" i="9"/>
  <c r="I1228" i="9" s="1"/>
  <c r="F1227" i="9"/>
  <c r="I1227" i="9" s="1"/>
  <c r="F1226" i="9"/>
  <c r="I1226" i="9" s="1"/>
  <c r="E1225" i="9"/>
  <c r="D1225" i="9"/>
  <c r="F1222" i="9"/>
  <c r="F1221" i="9"/>
  <c r="F1220" i="9"/>
  <c r="F1219" i="9"/>
  <c r="F1218" i="9"/>
  <c r="F1217" i="9"/>
  <c r="F1216" i="9"/>
  <c r="F1215" i="9"/>
  <c r="F1214" i="9"/>
  <c r="F1213" i="9"/>
  <c r="F1212" i="9"/>
  <c r="F1211" i="9"/>
  <c r="I1210" i="9"/>
  <c r="E1210" i="9"/>
  <c r="D1210" i="9"/>
  <c r="F1209" i="9"/>
  <c r="F1208" i="9"/>
  <c r="F1207" i="9"/>
  <c r="I1207" i="9" s="1"/>
  <c r="F1206" i="9"/>
  <c r="I1206" i="9" s="1"/>
  <c r="F1205" i="9"/>
  <c r="I1205" i="9" s="1"/>
  <c r="F1204" i="9"/>
  <c r="I1204" i="9" s="1"/>
  <c r="F1203" i="9"/>
  <c r="F1202" i="9"/>
  <c r="F1201" i="9"/>
  <c r="I1201" i="9" s="1"/>
  <c r="D1200" i="9"/>
  <c r="D1197" i="9" s="1"/>
  <c r="F1199" i="9"/>
  <c r="I1199" i="9" s="1"/>
  <c r="F1198" i="9"/>
  <c r="I1198" i="9" s="1"/>
  <c r="E1197" i="9"/>
  <c r="F1195" i="9"/>
  <c r="F1194" i="9"/>
  <c r="F1193" i="9"/>
  <c r="F1192" i="9"/>
  <c r="F1191" i="9"/>
  <c r="F1190" i="9"/>
  <c r="F1189" i="9"/>
  <c r="F1188" i="9"/>
  <c r="F1187" i="9"/>
  <c r="F1186" i="9"/>
  <c r="F1185" i="9"/>
  <c r="F1184" i="9"/>
  <c r="I1183" i="9"/>
  <c r="E1183" i="9"/>
  <c r="D1183" i="9"/>
  <c r="F1182" i="9"/>
  <c r="F1181" i="9"/>
  <c r="F1180" i="9"/>
  <c r="I1180" i="9" s="1"/>
  <c r="F1179" i="9"/>
  <c r="I1179" i="9" s="1"/>
  <c r="F1178" i="9"/>
  <c r="I1178" i="9" s="1"/>
  <c r="F1177" i="9"/>
  <c r="I1177" i="9" s="1"/>
  <c r="F1176" i="9"/>
  <c r="F1175" i="9"/>
  <c r="F1174" i="9"/>
  <c r="I1174" i="9" s="1"/>
  <c r="F1173" i="9"/>
  <c r="I1173" i="9" s="1"/>
  <c r="F1172" i="9"/>
  <c r="I1172" i="9" s="1"/>
  <c r="F1171" i="9"/>
  <c r="I1171" i="9" s="1"/>
  <c r="E1170" i="9"/>
  <c r="D1170" i="9"/>
  <c r="F1166" i="9"/>
  <c r="F1165" i="9"/>
  <c r="I1165" i="9" s="1"/>
  <c r="F1164" i="9"/>
  <c r="I1164" i="9" s="1"/>
  <c r="F1163" i="9"/>
  <c r="I1163" i="9" s="1"/>
  <c r="F1162" i="9"/>
  <c r="I1162" i="9" s="1"/>
  <c r="F1161" i="9"/>
  <c r="I1161" i="9" s="1"/>
  <c r="F1160" i="9"/>
  <c r="I1160" i="9" s="1"/>
  <c r="F1159" i="9"/>
  <c r="I1159" i="9" s="1"/>
  <c r="F1158" i="9"/>
  <c r="I1158" i="9" s="1"/>
  <c r="F1157" i="9"/>
  <c r="I1157" i="9" s="1"/>
  <c r="F1156" i="9"/>
  <c r="I1156" i="9" s="1"/>
  <c r="F1155" i="9"/>
  <c r="I1155" i="9" s="1"/>
  <c r="F1154" i="9"/>
  <c r="I1154" i="9" s="1"/>
  <c r="F1153" i="9"/>
  <c r="I1153" i="9" s="1"/>
  <c r="F1152" i="9"/>
  <c r="I1152" i="9" s="1"/>
  <c r="F1151" i="9"/>
  <c r="I1151" i="9" s="1"/>
  <c r="F1150" i="9"/>
  <c r="I1150" i="9" s="1"/>
  <c r="F1149" i="9"/>
  <c r="I1149" i="9" s="1"/>
  <c r="F1148" i="9"/>
  <c r="I1148" i="9" s="1"/>
  <c r="F1147" i="9"/>
  <c r="I1147" i="9" s="1"/>
  <c r="F1146" i="9"/>
  <c r="I1146" i="9" s="1"/>
  <c r="F1145" i="9"/>
  <c r="F1144" i="9"/>
  <c r="I1144" i="9" s="1"/>
  <c r="F1143" i="9"/>
  <c r="F1142" i="9"/>
  <c r="I1142" i="9" s="1"/>
  <c r="F1141" i="9"/>
  <c r="F1140" i="9"/>
  <c r="I1140" i="9" s="1"/>
  <c r="F1139" i="9"/>
  <c r="F1138" i="9"/>
  <c r="I1138" i="9" s="1"/>
  <c r="I1137" i="9"/>
  <c r="F1136" i="9"/>
  <c r="I1136" i="9" s="1"/>
  <c r="F1135" i="9"/>
  <c r="I1135" i="9" s="1"/>
  <c r="F1134" i="9"/>
  <c r="I1134" i="9" s="1"/>
  <c r="F1133" i="9"/>
  <c r="I1133" i="9" s="1"/>
  <c r="F1132" i="9"/>
  <c r="I1132" i="9" s="1"/>
  <c r="F1131" i="9"/>
  <c r="I1131" i="9" s="1"/>
  <c r="F1130" i="9"/>
  <c r="I1130" i="9" s="1"/>
  <c r="F1129" i="9"/>
  <c r="I1129" i="9" s="1"/>
  <c r="D1128" i="9"/>
  <c r="F1128" i="9" s="1"/>
  <c r="I1128" i="9" s="1"/>
  <c r="E1127" i="9"/>
  <c r="F1126" i="9"/>
  <c r="I1126" i="9" s="1"/>
  <c r="F1125" i="9"/>
  <c r="I1125" i="9" s="1"/>
  <c r="F1124" i="9"/>
  <c r="I1124" i="9" s="1"/>
  <c r="F1123" i="9"/>
  <c r="I1123" i="9" s="1"/>
  <c r="F1122" i="9"/>
  <c r="I1122" i="9" s="1"/>
  <c r="F1121" i="9"/>
  <c r="I1121" i="9" s="1"/>
  <c r="F1120" i="9"/>
  <c r="I1120" i="9" s="1"/>
  <c r="F1119" i="9"/>
  <c r="I1119" i="9" s="1"/>
  <c r="F1118" i="9"/>
  <c r="I1118" i="9" s="1"/>
  <c r="F1117" i="9"/>
  <c r="I1117" i="9" s="1"/>
  <c r="F1116" i="9"/>
  <c r="I1116" i="9" s="1"/>
  <c r="F1115" i="9"/>
  <c r="I1115" i="9" s="1"/>
  <c r="F1114" i="9"/>
  <c r="I1114" i="9" s="1"/>
  <c r="F1113" i="9"/>
  <c r="I1113" i="9" s="1"/>
  <c r="F1112" i="9"/>
  <c r="I1112" i="9" s="1"/>
  <c r="F1111" i="9"/>
  <c r="I1111" i="9" s="1"/>
  <c r="F1110" i="9"/>
  <c r="I1110" i="9" s="1"/>
  <c r="F1109" i="9"/>
  <c r="I1109" i="9" s="1"/>
  <c r="F1108" i="9"/>
  <c r="I1108" i="9" s="1"/>
  <c r="F1107" i="9"/>
  <c r="I1107" i="9" s="1"/>
  <c r="F1106" i="9"/>
  <c r="F1105" i="9"/>
  <c r="I1105" i="9" s="1"/>
  <c r="F1104" i="9"/>
  <c r="F1103" i="9"/>
  <c r="I1103" i="9" s="1"/>
  <c r="F1102" i="9"/>
  <c r="F1101" i="9"/>
  <c r="I1101" i="9" s="1"/>
  <c r="F1100" i="9"/>
  <c r="F1099" i="9"/>
  <c r="I1099" i="9" s="1"/>
  <c r="F1098" i="9"/>
  <c r="I1098" i="9" s="1"/>
  <c r="F1097" i="9"/>
  <c r="I1097" i="9" s="1"/>
  <c r="F1096" i="9"/>
  <c r="I1096" i="9" s="1"/>
  <c r="F1095" i="9"/>
  <c r="I1095" i="9" s="1"/>
  <c r="F1094" i="9"/>
  <c r="I1094" i="9" s="1"/>
  <c r="F1093" i="9"/>
  <c r="I1093" i="9" s="1"/>
  <c r="F1092" i="9"/>
  <c r="I1092" i="9" s="1"/>
  <c r="F1091" i="9"/>
  <c r="I1091" i="9" s="1"/>
  <c r="F1090" i="9"/>
  <c r="I1090" i="9" s="1"/>
  <c r="F1089" i="9"/>
  <c r="I1089" i="9" s="1"/>
  <c r="E1088" i="9"/>
  <c r="D1088" i="9"/>
  <c r="F1086" i="9"/>
  <c r="I1086" i="9" s="1"/>
  <c r="F1085" i="9"/>
  <c r="I1085" i="9" s="1"/>
  <c r="F1084" i="9"/>
  <c r="I1084" i="9" s="1"/>
  <c r="F1083" i="9"/>
  <c r="I1083" i="9" s="1"/>
  <c r="F1082" i="9"/>
  <c r="I1082" i="9" s="1"/>
  <c r="F1081" i="9"/>
  <c r="I1081" i="9" s="1"/>
  <c r="F1080" i="9"/>
  <c r="I1080" i="9" s="1"/>
  <c r="F1079" i="9"/>
  <c r="I1079" i="9" s="1"/>
  <c r="F1078" i="9"/>
  <c r="I1078" i="9" s="1"/>
  <c r="F1077" i="9"/>
  <c r="I1077" i="9" s="1"/>
  <c r="F1076" i="9"/>
  <c r="I1076" i="9" s="1"/>
  <c r="F1075" i="9"/>
  <c r="I1075" i="9" s="1"/>
  <c r="F1074" i="9"/>
  <c r="I1074" i="9" s="1"/>
  <c r="F1073" i="9"/>
  <c r="I1073" i="9" s="1"/>
  <c r="F1072" i="9"/>
  <c r="I1072" i="9" s="1"/>
  <c r="F1071" i="9"/>
  <c r="I1071" i="9" s="1"/>
  <c r="F1070" i="9"/>
  <c r="I1070" i="9" s="1"/>
  <c r="D1069" i="9"/>
  <c r="F1069" i="9" s="1"/>
  <c r="I1069" i="9" s="1"/>
  <c r="F1068" i="9"/>
  <c r="I1068" i="9" s="1"/>
  <c r="F1067" i="9"/>
  <c r="I1067" i="9" s="1"/>
  <c r="F1066" i="9"/>
  <c r="F1065" i="9"/>
  <c r="I1065" i="9" s="1"/>
  <c r="F1064" i="9"/>
  <c r="F1063" i="9"/>
  <c r="I1063" i="9" s="1"/>
  <c r="F1062" i="9"/>
  <c r="F1061" i="9"/>
  <c r="I1061" i="9" s="1"/>
  <c r="F1060" i="9"/>
  <c r="F1059" i="9"/>
  <c r="I1059" i="9" s="1"/>
  <c r="F1058" i="9"/>
  <c r="I1058" i="9" s="1"/>
  <c r="D1057" i="9"/>
  <c r="F1057" i="9" s="1"/>
  <c r="I1057" i="9" s="1"/>
  <c r="D1056" i="9"/>
  <c r="F1056" i="9" s="1"/>
  <c r="I1056" i="9" s="1"/>
  <c r="D1055" i="9"/>
  <c r="F1055" i="9" s="1"/>
  <c r="I1055" i="9" s="1"/>
  <c r="F1054" i="9"/>
  <c r="I1054" i="9" s="1"/>
  <c r="D1053" i="9"/>
  <c r="F1053" i="9" s="1"/>
  <c r="I1053" i="9" s="1"/>
  <c r="F1052" i="9"/>
  <c r="I1052" i="9" s="1"/>
  <c r="D1051" i="9"/>
  <c r="F1051" i="9" s="1"/>
  <c r="I1051" i="9" s="1"/>
  <c r="F1050" i="9"/>
  <c r="I1050" i="9" s="1"/>
  <c r="F1049" i="9"/>
  <c r="I1049" i="9" s="1"/>
  <c r="E1048" i="9"/>
  <c r="F1047" i="9"/>
  <c r="I1047" i="9" s="1"/>
  <c r="F1046" i="9"/>
  <c r="I1046" i="9" s="1"/>
  <c r="F1045" i="9"/>
  <c r="I1045" i="9" s="1"/>
  <c r="F1044" i="9"/>
  <c r="I1044" i="9" s="1"/>
  <c r="F1043" i="9"/>
  <c r="I1043" i="9" s="1"/>
  <c r="F1042" i="9"/>
  <c r="I1042" i="9" s="1"/>
  <c r="F1041" i="9"/>
  <c r="I1041" i="9" s="1"/>
  <c r="F1040" i="9"/>
  <c r="I1040" i="9" s="1"/>
  <c r="F1039" i="9"/>
  <c r="I1039" i="9" s="1"/>
  <c r="F1038" i="9"/>
  <c r="I1038" i="9" s="1"/>
  <c r="F1037" i="9"/>
  <c r="I1037" i="9" s="1"/>
  <c r="F1036" i="9"/>
  <c r="I1036" i="9" s="1"/>
  <c r="F1035" i="9"/>
  <c r="I1035" i="9" s="1"/>
  <c r="F1034" i="9"/>
  <c r="I1034" i="9" s="1"/>
  <c r="F1033" i="9"/>
  <c r="I1033" i="9" s="1"/>
  <c r="F1032" i="9"/>
  <c r="I1032" i="9" s="1"/>
  <c r="F1031" i="9"/>
  <c r="I1031" i="9" s="1"/>
  <c r="F1030" i="9"/>
  <c r="I1030" i="9" s="1"/>
  <c r="F1029" i="9"/>
  <c r="I1029" i="9" s="1"/>
  <c r="F1028" i="9"/>
  <c r="I1028" i="9" s="1"/>
  <c r="F1027" i="9"/>
  <c r="F1026" i="9"/>
  <c r="I1026" i="9" s="1"/>
  <c r="F1025" i="9"/>
  <c r="F1024" i="9"/>
  <c r="I1024" i="9" s="1"/>
  <c r="F1023" i="9"/>
  <c r="D1022" i="9"/>
  <c r="F1022" i="9" s="1"/>
  <c r="I1022" i="9" s="1"/>
  <c r="F1021" i="9"/>
  <c r="F1020" i="9"/>
  <c r="I1020" i="9" s="1"/>
  <c r="I1019" i="9"/>
  <c r="F1018" i="9"/>
  <c r="I1018" i="9" s="1"/>
  <c r="F1017" i="9"/>
  <c r="I1017" i="9" s="1"/>
  <c r="F1016" i="9"/>
  <c r="I1016" i="9" s="1"/>
  <c r="F1015" i="9"/>
  <c r="I1015" i="9" s="1"/>
  <c r="F1014" i="9"/>
  <c r="I1014" i="9" s="1"/>
  <c r="D1013" i="9"/>
  <c r="F1013" i="9" s="1"/>
  <c r="I1013" i="9" s="1"/>
  <c r="F1012" i="9"/>
  <c r="I1012" i="9" s="1"/>
  <c r="F1011" i="9"/>
  <c r="I1011" i="9" s="1"/>
  <c r="F1010" i="9"/>
  <c r="I1010" i="9" s="1"/>
  <c r="E1009" i="9"/>
  <c r="F1006" i="9"/>
  <c r="F1005" i="9"/>
  <c r="F1004" i="9"/>
  <c r="F1003" i="9"/>
  <c r="F1002" i="9"/>
  <c r="I1001" i="9"/>
  <c r="E1001" i="9"/>
  <c r="D1001" i="9"/>
  <c r="F1000" i="9"/>
  <c r="F999" i="9"/>
  <c r="F998" i="9"/>
  <c r="F997" i="9"/>
  <c r="F996" i="9"/>
  <c r="I995" i="9"/>
  <c r="I994" i="9" s="1"/>
  <c r="E995" i="9"/>
  <c r="D995" i="9"/>
  <c r="F993" i="9"/>
  <c r="F992" i="9"/>
  <c r="F991" i="9"/>
  <c r="F990" i="9"/>
  <c r="F989" i="9"/>
  <c r="I988" i="9"/>
  <c r="E988" i="9"/>
  <c r="D988" i="9"/>
  <c r="F987" i="9"/>
  <c r="F986" i="9"/>
  <c r="F985" i="9"/>
  <c r="F984" i="9"/>
  <c r="F983" i="9"/>
  <c r="I982" i="9"/>
  <c r="E982" i="9"/>
  <c r="E981" i="9" s="1"/>
  <c r="D982" i="9"/>
  <c r="D981" i="9" s="1"/>
  <c r="F979" i="9"/>
  <c r="F978" i="9"/>
  <c r="F977" i="9"/>
  <c r="F976" i="9"/>
  <c r="F975" i="9"/>
  <c r="F974" i="9"/>
  <c r="F973" i="9"/>
  <c r="F972" i="9"/>
  <c r="F971" i="9"/>
  <c r="F970" i="9"/>
  <c r="F969" i="9"/>
  <c r="F968" i="9"/>
  <c r="F967" i="9"/>
  <c r="F966" i="9"/>
  <c r="F965" i="9"/>
  <c r="F964" i="9"/>
  <c r="I963" i="9"/>
  <c r="E963" i="9"/>
  <c r="D963" i="9"/>
  <c r="F962" i="9"/>
  <c r="F961" i="9"/>
  <c r="F960" i="9"/>
  <c r="F959" i="9"/>
  <c r="F958" i="9"/>
  <c r="I958" i="9" s="1"/>
  <c r="F957" i="9"/>
  <c r="I957" i="9" s="1"/>
  <c r="F956" i="9"/>
  <c r="F955" i="9"/>
  <c r="F954" i="9"/>
  <c r="I954" i="9" s="1"/>
  <c r="F953" i="9"/>
  <c r="I953" i="9" s="1"/>
  <c r="F952" i="9"/>
  <c r="I952" i="9" s="1"/>
  <c r="F951" i="9"/>
  <c r="I951" i="9" s="1"/>
  <c r="F950" i="9"/>
  <c r="F949" i="9"/>
  <c r="F948" i="9"/>
  <c r="I948" i="9" s="1"/>
  <c r="F947" i="9"/>
  <c r="I947" i="9" s="1"/>
  <c r="E946" i="9"/>
  <c r="D946" i="9"/>
  <c r="F944" i="9"/>
  <c r="F943" i="9"/>
  <c r="F942" i="9"/>
  <c r="F941" i="9"/>
  <c r="F940" i="9"/>
  <c r="F939" i="9"/>
  <c r="F938" i="9"/>
  <c r="F937" i="9"/>
  <c r="F936" i="9"/>
  <c r="F935" i="9"/>
  <c r="F934" i="9"/>
  <c r="F933" i="9"/>
  <c r="F932" i="9"/>
  <c r="F931" i="9"/>
  <c r="F930" i="9"/>
  <c r="F929" i="9"/>
  <c r="I928" i="9"/>
  <c r="E928" i="9"/>
  <c r="D928" i="9"/>
  <c r="F927" i="9"/>
  <c r="F926" i="9"/>
  <c r="F925" i="9"/>
  <c r="I925" i="9" s="1"/>
  <c r="F924" i="9"/>
  <c r="I924" i="9" s="1"/>
  <c r="F923" i="9"/>
  <c r="I923" i="9" s="1"/>
  <c r="F922" i="9"/>
  <c r="I922" i="9" s="1"/>
  <c r="F921" i="9"/>
  <c r="I921" i="9" s="1"/>
  <c r="F920" i="9"/>
  <c r="I920" i="9" s="1"/>
  <c r="F919" i="9"/>
  <c r="I919" i="9" s="1"/>
  <c r="F918" i="9"/>
  <c r="I918" i="9" s="1"/>
  <c r="F917" i="9"/>
  <c r="I917" i="9" s="1"/>
  <c r="F916" i="9"/>
  <c r="I916" i="9" s="1"/>
  <c r="F915" i="9"/>
  <c r="I915" i="9" s="1"/>
  <c r="F914" i="9"/>
  <c r="I914" i="9" s="1"/>
  <c r="F913" i="9"/>
  <c r="I913" i="9" s="1"/>
  <c r="F912" i="9"/>
  <c r="I912" i="9" s="1"/>
  <c r="E911" i="9"/>
  <c r="D911" i="9"/>
  <c r="F908" i="9"/>
  <c r="F907" i="9"/>
  <c r="F906" i="9"/>
  <c r="F905" i="9"/>
  <c r="F904" i="9"/>
  <c r="F903" i="9"/>
  <c r="F902" i="9"/>
  <c r="F901" i="9"/>
  <c r="F900" i="9"/>
  <c r="F899" i="9"/>
  <c r="F898" i="9"/>
  <c r="F897" i="9"/>
  <c r="I896" i="9"/>
  <c r="E896" i="9"/>
  <c r="D896" i="9"/>
  <c r="F895" i="9"/>
  <c r="F894" i="9"/>
  <c r="F893" i="9"/>
  <c r="I893" i="9" s="1"/>
  <c r="F892" i="9"/>
  <c r="I892" i="9" s="1"/>
  <c r="F891" i="9"/>
  <c r="I891" i="9" s="1"/>
  <c r="F890" i="9"/>
  <c r="I890" i="9" s="1"/>
  <c r="F889" i="9"/>
  <c r="F888" i="9"/>
  <c r="F887" i="9"/>
  <c r="I887" i="9" s="1"/>
  <c r="F886" i="9"/>
  <c r="I886" i="9" s="1"/>
  <c r="F885" i="9"/>
  <c r="I885" i="9" s="1"/>
  <c r="F884" i="9"/>
  <c r="I884" i="9" s="1"/>
  <c r="E883" i="9"/>
  <c r="D883" i="9"/>
  <c r="F881" i="9"/>
  <c r="F880" i="9"/>
  <c r="F879" i="9"/>
  <c r="F878" i="9"/>
  <c r="F877" i="9"/>
  <c r="F876" i="9"/>
  <c r="F875" i="9"/>
  <c r="F874" i="9"/>
  <c r="F873" i="9"/>
  <c r="F872" i="9"/>
  <c r="F871" i="9"/>
  <c r="F870" i="9"/>
  <c r="I869" i="9"/>
  <c r="E869" i="9"/>
  <c r="D869" i="9"/>
  <c r="F868" i="9"/>
  <c r="F867" i="9"/>
  <c r="F866" i="9"/>
  <c r="I866" i="9" s="1"/>
  <c r="F865" i="9"/>
  <c r="I865" i="9" s="1"/>
  <c r="F864" i="9"/>
  <c r="I864" i="9" s="1"/>
  <c r="F863" i="9"/>
  <c r="I863" i="9" s="1"/>
  <c r="F862" i="9"/>
  <c r="F861" i="9"/>
  <c r="F860" i="9"/>
  <c r="I860" i="9" s="1"/>
  <c r="F859" i="9"/>
  <c r="I859" i="9" s="1"/>
  <c r="F858" i="9"/>
  <c r="I858" i="9" s="1"/>
  <c r="F857" i="9"/>
  <c r="I857" i="9" s="1"/>
  <c r="E856" i="9"/>
  <c r="D856" i="9"/>
  <c r="E1008" i="9" l="1"/>
  <c r="F1183" i="9"/>
  <c r="F1260" i="9"/>
  <c r="E1259" i="9"/>
  <c r="D855" i="9"/>
  <c r="F896" i="9"/>
  <c r="E1087" i="9"/>
  <c r="F1296" i="9"/>
  <c r="F1302" i="9"/>
  <c r="F869" i="9"/>
  <c r="E1322" i="9"/>
  <c r="F995" i="9"/>
  <c r="D1009" i="9"/>
  <c r="F1009" i="9" s="1"/>
  <c r="E1224" i="9"/>
  <c r="E855" i="9"/>
  <c r="D1127" i="9"/>
  <c r="D1087" i="9" s="1"/>
  <c r="F883" i="9"/>
  <c r="D1362" i="9"/>
  <c r="F1362" i="9" s="1"/>
  <c r="F1242" i="9"/>
  <c r="D945" i="9"/>
  <c r="D1169" i="9"/>
  <c r="F911" i="9"/>
  <c r="D1224" i="9"/>
  <c r="D1259" i="9"/>
  <c r="F1259" i="9" s="1"/>
  <c r="F1441" i="9"/>
  <c r="F1001" i="9"/>
  <c r="I1170" i="9"/>
  <c r="I1169" i="9" s="1"/>
  <c r="F1197" i="9"/>
  <c r="F1277" i="9"/>
  <c r="F928" i="9"/>
  <c r="I1260" i="9"/>
  <c r="I1259" i="9" s="1"/>
  <c r="I1295" i="9"/>
  <c r="F856" i="9"/>
  <c r="I981" i="9"/>
  <c r="I980" i="9" s="1"/>
  <c r="D994" i="9"/>
  <c r="D980" i="9" s="1"/>
  <c r="D1048" i="9"/>
  <c r="F1048" i="9" s="1"/>
  <c r="F1170" i="9"/>
  <c r="F1200" i="9"/>
  <c r="I1200" i="9" s="1"/>
  <c r="I1197" i="9" s="1"/>
  <c r="I1196" i="9" s="1"/>
  <c r="D1196" i="9"/>
  <c r="D1295" i="9"/>
  <c r="D882" i="9"/>
  <c r="I883" i="9"/>
  <c r="I882" i="9" s="1"/>
  <c r="E945" i="9"/>
  <c r="F1088" i="9"/>
  <c r="E1196" i="9"/>
  <c r="I1225" i="9"/>
  <c r="I1224" i="9" s="1"/>
  <c r="E1295" i="9"/>
  <c r="E1294" i="9" s="1"/>
  <c r="D1323" i="9"/>
  <c r="F1323" i="9" s="1"/>
  <c r="I1308" i="9"/>
  <c r="E882" i="9"/>
  <c r="E910" i="9"/>
  <c r="E909" i="9" s="1"/>
  <c r="F963" i="9"/>
  <c r="F988" i="9"/>
  <c r="F1325" i="9"/>
  <c r="I1325" i="9" s="1"/>
  <c r="I1323" i="9" s="1"/>
  <c r="E1401" i="9"/>
  <c r="F981" i="9"/>
  <c r="I856" i="9"/>
  <c r="I855" i="9" s="1"/>
  <c r="I1088" i="9"/>
  <c r="I1048" i="9"/>
  <c r="I1127" i="9"/>
  <c r="I911" i="9"/>
  <c r="I910" i="9" s="1"/>
  <c r="I1009" i="9"/>
  <c r="I946" i="9"/>
  <c r="I945" i="9" s="1"/>
  <c r="D910" i="9"/>
  <c r="F946" i="9"/>
  <c r="F982" i="9"/>
  <c r="E1169" i="9"/>
  <c r="F1225" i="9"/>
  <c r="I1362" i="9"/>
  <c r="E994" i="9"/>
  <c r="E980" i="9" s="1"/>
  <c r="F1309" i="9"/>
  <c r="D1308" i="9"/>
  <c r="F1308" i="9" s="1"/>
  <c r="F1315" i="9"/>
  <c r="D1402" i="9"/>
  <c r="F1424" i="9"/>
  <c r="I1424" i="9" s="1"/>
  <c r="I1402" i="9" s="1"/>
  <c r="I1441" i="9"/>
  <c r="F1210" i="9"/>
  <c r="E1007" i="9" l="1"/>
  <c r="E1223" i="9"/>
  <c r="F1295" i="9"/>
  <c r="F945" i="9"/>
  <c r="F1087" i="9"/>
  <c r="F855" i="9"/>
  <c r="F1127" i="9"/>
  <c r="I1223" i="9"/>
  <c r="I1168" i="9"/>
  <c r="E1321" i="9"/>
  <c r="E854" i="9"/>
  <c r="F1224" i="9"/>
  <c r="I854" i="9"/>
  <c r="D1223" i="9"/>
  <c r="F1223" i="9" s="1"/>
  <c r="D1168" i="9"/>
  <c r="D1322" i="9"/>
  <c r="F1322" i="9" s="1"/>
  <c r="I909" i="9"/>
  <c r="I1294" i="9"/>
  <c r="I1087" i="9"/>
  <c r="F1196" i="9"/>
  <c r="F882" i="9"/>
  <c r="D854" i="9"/>
  <c r="D1008" i="9"/>
  <c r="I1322" i="9"/>
  <c r="D1294" i="9"/>
  <c r="D1401" i="9"/>
  <c r="F1401" i="9" s="1"/>
  <c r="F1402" i="9"/>
  <c r="F1169" i="9"/>
  <c r="E1168" i="9"/>
  <c r="F910" i="9"/>
  <c r="D909" i="9"/>
  <c r="F994" i="9"/>
  <c r="I1401" i="9"/>
  <c r="I1008" i="9"/>
  <c r="F980" i="9"/>
  <c r="E853" i="9" l="1"/>
  <c r="F854" i="9"/>
  <c r="I1321" i="9"/>
  <c r="I1007" i="9"/>
  <c r="F1008" i="9"/>
  <c r="D1007" i="9"/>
  <c r="F1007" i="9" s="1"/>
  <c r="F1168" i="9"/>
  <c r="E1167" i="9"/>
  <c r="F909" i="9"/>
  <c r="F1294" i="9"/>
  <c r="D1321" i="9"/>
  <c r="F1321" i="9" s="1"/>
  <c r="D853" i="9" l="1"/>
  <c r="F853" i="9" s="1"/>
  <c r="D1167" i="9"/>
  <c r="F1167" i="9" s="1"/>
  <c r="F851" i="9"/>
  <c r="I851" i="9" s="1"/>
  <c r="I850" i="9" s="1"/>
  <c r="E850" i="9"/>
  <c r="D850" i="9"/>
  <c r="C850" i="9"/>
  <c r="F849" i="9"/>
  <c r="I849" i="9" s="1"/>
  <c r="I848" i="9" s="1"/>
  <c r="E848" i="9"/>
  <c r="D848" i="9"/>
  <c r="C848" i="9"/>
  <c r="F846" i="9"/>
  <c r="I846" i="9" s="1"/>
  <c r="F845" i="9"/>
  <c r="I845" i="9" s="1"/>
  <c r="E844" i="9"/>
  <c r="E843" i="9"/>
  <c r="F843" i="9" s="1"/>
  <c r="I843" i="9" s="1"/>
  <c r="F842" i="9"/>
  <c r="I842" i="9" s="1"/>
  <c r="F841" i="9"/>
  <c r="I841" i="9" s="1"/>
  <c r="D840" i="9"/>
  <c r="C840" i="9"/>
  <c r="F839" i="9"/>
  <c r="I839" i="9" s="1"/>
  <c r="F838" i="9"/>
  <c r="I838" i="9" s="1"/>
  <c r="F837" i="9"/>
  <c r="I837" i="9" s="1"/>
  <c r="F836" i="9"/>
  <c r="I836" i="9" s="1"/>
  <c r="F835" i="9"/>
  <c r="I835" i="9" s="1"/>
  <c r="F834" i="9"/>
  <c r="I834" i="9" s="1"/>
  <c r="E833" i="9"/>
  <c r="E831" i="9" s="1"/>
  <c r="F832" i="9"/>
  <c r="I832" i="9" s="1"/>
  <c r="D831" i="9"/>
  <c r="C831" i="9"/>
  <c r="F829" i="9"/>
  <c r="I829" i="9" s="1"/>
  <c r="I828" i="9" s="1"/>
  <c r="E828" i="9"/>
  <c r="D828" i="9"/>
  <c r="C828" i="9"/>
  <c r="F827" i="9"/>
  <c r="I827" i="9" s="1"/>
  <c r="F826" i="9"/>
  <c r="I826" i="9" s="1"/>
  <c r="E825" i="9"/>
  <c r="D825" i="9"/>
  <c r="C825" i="9"/>
  <c r="F823" i="9"/>
  <c r="I823" i="9" s="1"/>
  <c r="I822" i="9" s="1"/>
  <c r="I821" i="9" s="1"/>
  <c r="E822" i="9"/>
  <c r="E821" i="9" s="1"/>
  <c r="D822" i="9"/>
  <c r="D821" i="9" s="1"/>
  <c r="C822" i="9"/>
  <c r="F819" i="9"/>
  <c r="F818" i="9"/>
  <c r="F817" i="9"/>
  <c r="I817" i="9" s="1"/>
  <c r="F816" i="9"/>
  <c r="I816" i="9" s="1"/>
  <c r="F815" i="9"/>
  <c r="I815" i="9" s="1"/>
  <c r="F814" i="9"/>
  <c r="F813" i="9"/>
  <c r="F812" i="9"/>
  <c r="I812" i="9" s="1"/>
  <c r="F811" i="9"/>
  <c r="F810" i="9"/>
  <c r="F809" i="9"/>
  <c r="F808" i="9"/>
  <c r="F807" i="9"/>
  <c r="I807" i="9" s="1"/>
  <c r="F806" i="9"/>
  <c r="E805" i="9"/>
  <c r="D805" i="9"/>
  <c r="C805" i="9"/>
  <c r="F804" i="9"/>
  <c r="I804" i="9" s="1"/>
  <c r="F803" i="9"/>
  <c r="I803" i="9" s="1"/>
  <c r="F802" i="9"/>
  <c r="I802" i="9" s="1"/>
  <c r="F801" i="9"/>
  <c r="I801" i="9" s="1"/>
  <c r="F800" i="9"/>
  <c r="F799" i="9"/>
  <c r="I799" i="9" s="1"/>
  <c r="F798" i="9"/>
  <c r="I798" i="9" s="1"/>
  <c r="F797" i="9"/>
  <c r="F796" i="9"/>
  <c r="I796" i="9" s="1"/>
  <c r="F795" i="9"/>
  <c r="I795" i="9" s="1"/>
  <c r="F794" i="9"/>
  <c r="I794" i="9" s="1"/>
  <c r="F793" i="9"/>
  <c r="I793" i="9" s="1"/>
  <c r="F792" i="9"/>
  <c r="F791" i="9"/>
  <c r="I791" i="9" s="1"/>
  <c r="E790" i="9"/>
  <c r="D790" i="9"/>
  <c r="C790" i="9"/>
  <c r="F788" i="9"/>
  <c r="F787" i="9"/>
  <c r="F786" i="9"/>
  <c r="F785" i="9"/>
  <c r="I785" i="9" s="1"/>
  <c r="F784" i="9"/>
  <c r="F783" i="9"/>
  <c r="F782" i="9"/>
  <c r="I782" i="9" s="1"/>
  <c r="F781" i="9"/>
  <c r="I781" i="9" s="1"/>
  <c r="F780" i="9"/>
  <c r="I780" i="9" s="1"/>
  <c r="F779" i="9"/>
  <c r="I779" i="9" s="1"/>
  <c r="F778" i="9"/>
  <c r="F777" i="9"/>
  <c r="F776" i="9"/>
  <c r="I776" i="9" s="1"/>
  <c r="E775" i="9"/>
  <c r="D775" i="9"/>
  <c r="C775" i="9"/>
  <c r="F774" i="9"/>
  <c r="I774" i="9" s="1"/>
  <c r="F773" i="9"/>
  <c r="I773" i="9" s="1"/>
  <c r="F772" i="9"/>
  <c r="I772" i="9" s="1"/>
  <c r="F771" i="9"/>
  <c r="F770" i="9"/>
  <c r="I770" i="9" s="1"/>
  <c r="F769" i="9"/>
  <c r="I769" i="9" s="1"/>
  <c r="F768" i="9"/>
  <c r="I768" i="9" s="1"/>
  <c r="F767" i="9"/>
  <c r="I767" i="9" s="1"/>
  <c r="F766" i="9"/>
  <c r="I766" i="9" s="1"/>
  <c r="F765" i="9"/>
  <c r="I765" i="9" s="1"/>
  <c r="F764" i="9"/>
  <c r="I764" i="9" s="1"/>
  <c r="F763" i="9"/>
  <c r="I763" i="9" s="1"/>
  <c r="F762" i="9"/>
  <c r="E761" i="9"/>
  <c r="D761" i="9"/>
  <c r="D760" i="9" s="1"/>
  <c r="C761" i="9"/>
  <c r="F758" i="9"/>
  <c r="I758" i="9" s="1"/>
  <c r="I757" i="9" s="1"/>
  <c r="I754" i="9" s="1"/>
  <c r="E757" i="9"/>
  <c r="D757" i="9"/>
  <c r="C757" i="9"/>
  <c r="F756" i="9"/>
  <c r="I755" i="9"/>
  <c r="E755" i="9"/>
  <c r="D755" i="9"/>
  <c r="C755" i="9"/>
  <c r="F753" i="9"/>
  <c r="F752" i="9"/>
  <c r="F751" i="9"/>
  <c r="F750" i="9"/>
  <c r="I750" i="9" s="1"/>
  <c r="F749" i="9"/>
  <c r="I749" i="9" s="1"/>
  <c r="F748" i="9"/>
  <c r="I748" i="9" s="1"/>
  <c r="F747" i="9"/>
  <c r="I747" i="9" s="1"/>
  <c r="E746" i="9"/>
  <c r="D746" i="9"/>
  <c r="C746" i="9"/>
  <c r="F745" i="9"/>
  <c r="I745" i="9" s="1"/>
  <c r="F744" i="9"/>
  <c r="I744" i="9" s="1"/>
  <c r="F743" i="9"/>
  <c r="I743" i="9" s="1"/>
  <c r="F742" i="9"/>
  <c r="I742" i="9" s="1"/>
  <c r="F741" i="9"/>
  <c r="I741" i="9" s="1"/>
  <c r="F740" i="9"/>
  <c r="I740" i="9" s="1"/>
  <c r="E739" i="9"/>
  <c r="F739" i="9" s="1"/>
  <c r="I739" i="9" s="1"/>
  <c r="D738" i="9"/>
  <c r="C738" i="9"/>
  <c r="F736" i="9"/>
  <c r="F735" i="9"/>
  <c r="F734" i="9"/>
  <c r="I734" i="9" s="1"/>
  <c r="F733" i="9"/>
  <c r="I733" i="9" s="1"/>
  <c r="F732" i="9"/>
  <c r="I732" i="9" s="1"/>
  <c r="E731" i="9"/>
  <c r="F731" i="9" s="1"/>
  <c r="I731" i="9" s="1"/>
  <c r="D730" i="9"/>
  <c r="C730" i="9"/>
  <c r="F729" i="9"/>
  <c r="I729" i="9" s="1"/>
  <c r="F728" i="9"/>
  <c r="I728" i="9" s="1"/>
  <c r="F727" i="9"/>
  <c r="I727" i="9" s="1"/>
  <c r="F726" i="9"/>
  <c r="I726" i="9" s="1"/>
  <c r="F725" i="9"/>
  <c r="I725" i="9" s="1"/>
  <c r="F724" i="9"/>
  <c r="I724" i="9" s="1"/>
  <c r="E723" i="9"/>
  <c r="D723" i="9"/>
  <c r="C723" i="9"/>
  <c r="F719" i="9"/>
  <c r="I719" i="9" s="1"/>
  <c r="I718" i="9" s="1"/>
  <c r="E718" i="9"/>
  <c r="D718" i="9"/>
  <c r="C718" i="9"/>
  <c r="F717" i="9"/>
  <c r="I717" i="9" s="1"/>
  <c r="I716" i="9" s="1"/>
  <c r="E716" i="9"/>
  <c r="D716" i="9"/>
  <c r="D715" i="9" s="1"/>
  <c r="C716" i="9"/>
  <c r="F714" i="9"/>
  <c r="I714" i="9" s="1"/>
  <c r="I713" i="9" s="1"/>
  <c r="I712" i="9" s="1"/>
  <c r="E713" i="9"/>
  <c r="E712" i="9" s="1"/>
  <c r="D713" i="9"/>
  <c r="D712" i="9" s="1"/>
  <c r="C713" i="9"/>
  <c r="F711" i="9"/>
  <c r="I711" i="9" s="1"/>
  <c r="E710" i="9"/>
  <c r="F710" i="9" s="1"/>
  <c r="I710" i="9" s="1"/>
  <c r="F709" i="9"/>
  <c r="I709" i="9" s="1"/>
  <c r="F708" i="9"/>
  <c r="I708" i="9" s="1"/>
  <c r="E707" i="9"/>
  <c r="F707" i="9" s="1"/>
  <c r="I707" i="9" s="1"/>
  <c r="E706" i="9"/>
  <c r="F706" i="9" s="1"/>
  <c r="I706" i="9" s="1"/>
  <c r="D705" i="9"/>
  <c r="C705" i="9"/>
  <c r="F704" i="9"/>
  <c r="I704" i="9" s="1"/>
  <c r="F703" i="9"/>
  <c r="I703" i="9" s="1"/>
  <c r="F702" i="9"/>
  <c r="I702" i="9" s="1"/>
  <c r="F701" i="9"/>
  <c r="I701" i="9" s="1"/>
  <c r="F700" i="9"/>
  <c r="I700" i="9" s="1"/>
  <c r="F699" i="9"/>
  <c r="I699" i="9" s="1"/>
  <c r="F698" i="9"/>
  <c r="I698" i="9" s="1"/>
  <c r="F697" i="9"/>
  <c r="I697" i="9" s="1"/>
  <c r="F696" i="9"/>
  <c r="I696" i="9" s="1"/>
  <c r="E695" i="9"/>
  <c r="D695" i="9"/>
  <c r="D694" i="9" s="1"/>
  <c r="C695" i="9"/>
  <c r="F692" i="9"/>
  <c r="I692" i="9" s="1"/>
  <c r="I691" i="9" s="1"/>
  <c r="E691" i="9"/>
  <c r="D691" i="9"/>
  <c r="C691" i="9"/>
  <c r="F690" i="9"/>
  <c r="I690" i="9" s="1"/>
  <c r="F689" i="9"/>
  <c r="I689" i="9" s="1"/>
  <c r="E688" i="9"/>
  <c r="D688" i="9"/>
  <c r="C688" i="9"/>
  <c r="F686" i="9"/>
  <c r="I686" i="9" s="1"/>
  <c r="I685" i="9" s="1"/>
  <c r="I684" i="9" s="1"/>
  <c r="E685" i="9"/>
  <c r="E684" i="9" s="1"/>
  <c r="D685" i="9"/>
  <c r="D684" i="9" s="1"/>
  <c r="C685" i="9"/>
  <c r="F682" i="9"/>
  <c r="F681" i="9"/>
  <c r="F680" i="9"/>
  <c r="I680" i="9" s="1"/>
  <c r="F679" i="9"/>
  <c r="I679" i="9" s="1"/>
  <c r="F678" i="9"/>
  <c r="I678" i="9" s="1"/>
  <c r="F677" i="9"/>
  <c r="F676" i="9"/>
  <c r="F675" i="9"/>
  <c r="I675" i="9" s="1"/>
  <c r="F674" i="9"/>
  <c r="F673" i="9"/>
  <c r="F672" i="9"/>
  <c r="F671" i="9"/>
  <c r="F670" i="9"/>
  <c r="I670" i="9" s="1"/>
  <c r="F669" i="9"/>
  <c r="E668" i="9"/>
  <c r="D668" i="9"/>
  <c r="C668" i="9"/>
  <c r="F667" i="9"/>
  <c r="I667" i="9" s="1"/>
  <c r="F666" i="9"/>
  <c r="I666" i="9" s="1"/>
  <c r="F665" i="9"/>
  <c r="I665" i="9" s="1"/>
  <c r="F664" i="9"/>
  <c r="F663" i="9"/>
  <c r="I663" i="9" s="1"/>
  <c r="F662" i="9"/>
  <c r="I662" i="9" s="1"/>
  <c r="F661" i="9"/>
  <c r="I661" i="9" s="1"/>
  <c r="F660" i="9"/>
  <c r="I660" i="9" s="1"/>
  <c r="F659" i="9"/>
  <c r="I659" i="9" s="1"/>
  <c r="F658" i="9"/>
  <c r="I658" i="9" s="1"/>
  <c r="F657" i="9"/>
  <c r="I657" i="9" s="1"/>
  <c r="F656" i="9"/>
  <c r="I656" i="9" s="1"/>
  <c r="F655" i="9"/>
  <c r="F654" i="9"/>
  <c r="I654" i="9" s="1"/>
  <c r="F653" i="9"/>
  <c r="I653" i="9" s="1"/>
  <c r="F652" i="9"/>
  <c r="I652" i="9" s="1"/>
  <c r="F651" i="9"/>
  <c r="I651" i="9" s="1"/>
  <c r="F650" i="9"/>
  <c r="I650" i="9" s="1"/>
  <c r="F649" i="9"/>
  <c r="F648" i="9"/>
  <c r="I648" i="9" s="1"/>
  <c r="E647" i="9"/>
  <c r="D647" i="9"/>
  <c r="C647" i="9"/>
  <c r="F645" i="9"/>
  <c r="F644" i="9"/>
  <c r="F643" i="9"/>
  <c r="F642" i="9"/>
  <c r="I642" i="9" s="1"/>
  <c r="F641" i="9"/>
  <c r="F640" i="9"/>
  <c r="F639" i="9"/>
  <c r="I639" i="9" s="1"/>
  <c r="F638" i="9"/>
  <c r="I638" i="9" s="1"/>
  <c r="F637" i="9"/>
  <c r="I637" i="9" s="1"/>
  <c r="F636" i="9"/>
  <c r="I636" i="9" s="1"/>
  <c r="F635" i="9"/>
  <c r="F634" i="9"/>
  <c r="F633" i="9"/>
  <c r="I633" i="9" s="1"/>
  <c r="E632" i="9"/>
  <c r="D632" i="9"/>
  <c r="C632" i="9"/>
  <c r="F631" i="9"/>
  <c r="I631" i="9" s="1"/>
  <c r="F630" i="9"/>
  <c r="I630" i="9" s="1"/>
  <c r="F629" i="9"/>
  <c r="I629" i="9" s="1"/>
  <c r="F628" i="9"/>
  <c r="I628" i="9" s="1"/>
  <c r="F627" i="9"/>
  <c r="I627" i="9" s="1"/>
  <c r="F626" i="9"/>
  <c r="F625" i="9"/>
  <c r="I625" i="9" s="1"/>
  <c r="F624" i="9"/>
  <c r="I624" i="9" s="1"/>
  <c r="F623" i="9"/>
  <c r="I623" i="9" s="1"/>
  <c r="F622" i="9"/>
  <c r="I622" i="9" s="1"/>
  <c r="F621" i="9"/>
  <c r="I621" i="9" s="1"/>
  <c r="F620" i="9"/>
  <c r="I620" i="9" s="1"/>
  <c r="F619" i="9"/>
  <c r="I619" i="9" s="1"/>
  <c r="F618" i="9"/>
  <c r="I618" i="9" s="1"/>
  <c r="F617" i="9"/>
  <c r="I617" i="9" s="1"/>
  <c r="F616" i="9"/>
  <c r="E615" i="9"/>
  <c r="D615" i="9"/>
  <c r="C615" i="9"/>
  <c r="F612" i="9"/>
  <c r="I612" i="9" s="1"/>
  <c r="I611" i="9" s="1"/>
  <c r="I608" i="9" s="1"/>
  <c r="E611" i="9"/>
  <c r="D611" i="9"/>
  <c r="C611" i="9"/>
  <c r="F610" i="9"/>
  <c r="I609" i="9"/>
  <c r="E609" i="9"/>
  <c r="D609" i="9"/>
  <c r="C609" i="9"/>
  <c r="F607" i="9"/>
  <c r="F606" i="9"/>
  <c r="F605" i="9"/>
  <c r="F604" i="9"/>
  <c r="I604" i="9" s="1"/>
  <c r="F603" i="9"/>
  <c r="I603" i="9" s="1"/>
  <c r="F602" i="9"/>
  <c r="I602" i="9" s="1"/>
  <c r="E601" i="9"/>
  <c r="D600" i="9"/>
  <c r="C600" i="9"/>
  <c r="F599" i="9"/>
  <c r="I599" i="9" s="1"/>
  <c r="F598" i="9"/>
  <c r="I598" i="9" s="1"/>
  <c r="F597" i="9"/>
  <c r="I597" i="9" s="1"/>
  <c r="F596" i="9"/>
  <c r="I596" i="9" s="1"/>
  <c r="F595" i="9"/>
  <c r="I595" i="9" s="1"/>
  <c r="F594" i="9"/>
  <c r="I594" i="9" s="1"/>
  <c r="F593" i="9"/>
  <c r="I593" i="9" s="1"/>
  <c r="E592" i="9"/>
  <c r="D592" i="9"/>
  <c r="C592" i="9"/>
  <c r="F590" i="9"/>
  <c r="F589" i="9"/>
  <c r="F588" i="9"/>
  <c r="I588" i="9" s="1"/>
  <c r="F587" i="9"/>
  <c r="I587" i="9" s="1"/>
  <c r="E586" i="9"/>
  <c r="F586" i="9" s="1"/>
  <c r="I586" i="9" s="1"/>
  <c r="E585" i="9"/>
  <c r="D584" i="9"/>
  <c r="C584" i="9"/>
  <c r="F583" i="9"/>
  <c r="I583" i="9" s="1"/>
  <c r="F582" i="9"/>
  <c r="I582" i="9" s="1"/>
  <c r="F581" i="9"/>
  <c r="I581" i="9" s="1"/>
  <c r="F580" i="9"/>
  <c r="I580" i="9" s="1"/>
  <c r="F579" i="9"/>
  <c r="I579" i="9" s="1"/>
  <c r="E578" i="9"/>
  <c r="F578" i="9" s="1"/>
  <c r="I578" i="9" s="1"/>
  <c r="D577" i="9"/>
  <c r="D576" i="9" s="1"/>
  <c r="C577" i="9"/>
  <c r="C576" i="9" s="1"/>
  <c r="E840" i="9" l="1"/>
  <c r="C847" i="9"/>
  <c r="E614" i="9"/>
  <c r="D847" i="9"/>
  <c r="D789" i="9"/>
  <c r="D759" i="9" s="1"/>
  <c r="E730" i="9"/>
  <c r="E722" i="9" s="1"/>
  <c r="C737" i="9"/>
  <c r="D646" i="9"/>
  <c r="E687" i="9"/>
  <c r="E683" i="9" s="1"/>
  <c r="D591" i="9"/>
  <c r="E789" i="9"/>
  <c r="F805" i="9"/>
  <c r="F611" i="9"/>
  <c r="D614" i="9"/>
  <c r="D687" i="9"/>
  <c r="D683" i="9" s="1"/>
  <c r="F695" i="9"/>
  <c r="E824" i="9"/>
  <c r="D830" i="9"/>
  <c r="D693" i="9"/>
  <c r="C608" i="9"/>
  <c r="I705" i="9"/>
  <c r="F718" i="9"/>
  <c r="F790" i="9"/>
  <c r="F822" i="9"/>
  <c r="E584" i="9"/>
  <c r="F584" i="9" s="1"/>
  <c r="F609" i="9"/>
  <c r="F691" i="9"/>
  <c r="E608" i="9"/>
  <c r="E715" i="9"/>
  <c r="D737" i="9"/>
  <c r="E754" i="9"/>
  <c r="D754" i="9"/>
  <c r="C760" i="9"/>
  <c r="F850" i="9"/>
  <c r="I592" i="9"/>
  <c r="I615" i="9"/>
  <c r="F746" i="9"/>
  <c r="I825" i="9"/>
  <c r="I824" i="9" s="1"/>
  <c r="I820" i="9" s="1"/>
  <c r="I695" i="9"/>
  <c r="I688" i="9"/>
  <c r="I687" i="9" s="1"/>
  <c r="I683" i="9" s="1"/>
  <c r="I805" i="9"/>
  <c r="I647" i="9"/>
  <c r="I730" i="9"/>
  <c r="I738" i="9"/>
  <c r="F585" i="9"/>
  <c r="I585" i="9" s="1"/>
  <c r="I584" i="9" s="1"/>
  <c r="F632" i="9"/>
  <c r="F668" i="9"/>
  <c r="I668" i="9"/>
  <c r="F755" i="9"/>
  <c r="F761" i="9"/>
  <c r="E760" i="9"/>
  <c r="C789" i="9"/>
  <c r="E830" i="9"/>
  <c r="F844" i="9"/>
  <c r="I844" i="9" s="1"/>
  <c r="I840" i="9" s="1"/>
  <c r="I775" i="9"/>
  <c r="F757" i="9"/>
  <c r="D824" i="9"/>
  <c r="D820" i="9" s="1"/>
  <c r="F833" i="9"/>
  <c r="I833" i="9" s="1"/>
  <c r="I831" i="9" s="1"/>
  <c r="E847" i="9"/>
  <c r="I577" i="9"/>
  <c r="D722" i="9"/>
  <c r="F723" i="9"/>
  <c r="C722" i="9"/>
  <c r="F615" i="9"/>
  <c r="C614" i="9"/>
  <c r="I632" i="9"/>
  <c r="E646" i="9"/>
  <c r="E613" i="9" s="1"/>
  <c r="F716" i="9"/>
  <c r="I715" i="9"/>
  <c r="I790" i="9"/>
  <c r="F825" i="9"/>
  <c r="F831" i="9"/>
  <c r="C830" i="9"/>
  <c r="F840" i="9"/>
  <c r="F848" i="9"/>
  <c r="I847" i="9"/>
  <c r="F592" i="9"/>
  <c r="C591" i="9"/>
  <c r="F601" i="9"/>
  <c r="I601" i="9" s="1"/>
  <c r="I600" i="9" s="1"/>
  <c r="E600" i="9"/>
  <c r="E591" i="9" s="1"/>
  <c r="D608" i="9"/>
  <c r="F713" i="9"/>
  <c r="I723" i="9"/>
  <c r="I746" i="9"/>
  <c r="F775" i="9"/>
  <c r="F828" i="9"/>
  <c r="C824" i="9"/>
  <c r="F688" i="9"/>
  <c r="C687" i="9"/>
  <c r="E577" i="9"/>
  <c r="F647" i="9"/>
  <c r="C646" i="9"/>
  <c r="F685" i="9"/>
  <c r="C684" i="9"/>
  <c r="I761" i="9"/>
  <c r="E820" i="9"/>
  <c r="C694" i="9"/>
  <c r="C712" i="9"/>
  <c r="F712" i="9" s="1"/>
  <c r="C715" i="9"/>
  <c r="C754" i="9"/>
  <c r="C821" i="9"/>
  <c r="E705" i="9"/>
  <c r="F705" i="9" s="1"/>
  <c r="E738" i="9"/>
  <c r="F847" i="9" l="1"/>
  <c r="I576" i="9"/>
  <c r="F789" i="9"/>
  <c r="D575" i="9"/>
  <c r="F730" i="9"/>
  <c r="I694" i="9"/>
  <c r="I693" i="9" s="1"/>
  <c r="I591" i="9"/>
  <c r="E759" i="9"/>
  <c r="D613" i="9"/>
  <c r="F715" i="9"/>
  <c r="I614" i="9"/>
  <c r="D721" i="9"/>
  <c r="D720" i="9" s="1"/>
  <c r="F754" i="9"/>
  <c r="F830" i="9"/>
  <c r="I760" i="9"/>
  <c r="F646" i="9"/>
  <c r="F687" i="9"/>
  <c r="I722" i="9"/>
  <c r="F600" i="9"/>
  <c r="I830" i="9"/>
  <c r="C759" i="9"/>
  <c r="F760" i="9"/>
  <c r="I737" i="9"/>
  <c r="I789" i="9"/>
  <c r="F824" i="9"/>
  <c r="I646" i="9"/>
  <c r="F821" i="9"/>
  <c r="C820" i="9"/>
  <c r="F820" i="9" s="1"/>
  <c r="C693" i="9"/>
  <c r="F684" i="9"/>
  <c r="C683" i="9"/>
  <c r="F683" i="9" s="1"/>
  <c r="F591" i="9"/>
  <c r="F608" i="9"/>
  <c r="E694" i="9"/>
  <c r="E693" i="9" s="1"/>
  <c r="F614" i="9"/>
  <c r="C613" i="9"/>
  <c r="F613" i="9" s="1"/>
  <c r="E737" i="9"/>
  <c r="F738" i="9"/>
  <c r="E576" i="9"/>
  <c r="F577" i="9"/>
  <c r="C575" i="9"/>
  <c r="F722" i="9"/>
  <c r="C721" i="9"/>
  <c r="I575" i="9" l="1"/>
  <c r="D574" i="9"/>
  <c r="F759" i="9"/>
  <c r="I721" i="9"/>
  <c r="I613" i="9"/>
  <c r="I759" i="9"/>
  <c r="E575" i="9"/>
  <c r="E574" i="9" s="1"/>
  <c r="F576" i="9"/>
  <c r="F694" i="9"/>
  <c r="C574" i="9"/>
  <c r="F693" i="9"/>
  <c r="E721" i="9"/>
  <c r="E720" i="9" s="1"/>
  <c r="F737" i="9"/>
  <c r="C720" i="9"/>
  <c r="I720" i="9" l="1"/>
  <c r="F575" i="9"/>
  <c r="F574" i="9"/>
  <c r="F720" i="9"/>
  <c r="F721" i="9"/>
  <c r="F572" i="9" l="1"/>
  <c r="F571" i="9"/>
  <c r="I570" i="9"/>
  <c r="E570" i="9"/>
  <c r="D570" i="9"/>
  <c r="C570" i="9"/>
  <c r="F570" i="9" s="1"/>
  <c r="F569" i="9"/>
  <c r="F568" i="9"/>
  <c r="I568" i="9" s="1"/>
  <c r="I567" i="9" s="1"/>
  <c r="E567" i="9"/>
  <c r="D567" i="9"/>
  <c r="C567" i="9"/>
  <c r="F566" i="9"/>
  <c r="I566" i="9" s="1"/>
  <c r="I564" i="9" s="1"/>
  <c r="F565" i="9"/>
  <c r="E564" i="9"/>
  <c r="D564" i="9"/>
  <c r="C564" i="9"/>
  <c r="F563" i="9"/>
  <c r="F562" i="9"/>
  <c r="I562" i="9" s="1"/>
  <c r="I561" i="9" s="1"/>
  <c r="E561" i="9"/>
  <c r="D561" i="9"/>
  <c r="C561" i="9"/>
  <c r="F560" i="9"/>
  <c r="F559" i="9"/>
  <c r="I559" i="9" s="1"/>
  <c r="I558" i="9" s="1"/>
  <c r="E558" i="9"/>
  <c r="D558" i="9"/>
  <c r="C558" i="9"/>
  <c r="F557" i="9"/>
  <c r="I557" i="9" s="1"/>
  <c r="I555" i="9" s="1"/>
  <c r="F556" i="9"/>
  <c r="E555" i="9"/>
  <c r="D555" i="9"/>
  <c r="C555" i="9"/>
  <c r="F554" i="9"/>
  <c r="I554" i="9" s="1"/>
  <c r="F553" i="9"/>
  <c r="I553" i="9" s="1"/>
  <c r="E552" i="9"/>
  <c r="D552" i="9"/>
  <c r="C552" i="9"/>
  <c r="F551" i="9"/>
  <c r="I551" i="9" s="1"/>
  <c r="I549" i="9" s="1"/>
  <c r="F550" i="9"/>
  <c r="E549" i="9"/>
  <c r="D549" i="9"/>
  <c r="C549" i="9"/>
  <c r="F547" i="9"/>
  <c r="F546" i="9"/>
  <c r="I546" i="9" s="1"/>
  <c r="I545" i="9" s="1"/>
  <c r="E545" i="9"/>
  <c r="D545" i="9"/>
  <c r="C545" i="9"/>
  <c r="F544" i="9"/>
  <c r="F543" i="9"/>
  <c r="I543" i="9" s="1"/>
  <c r="I542" i="9" s="1"/>
  <c r="E542" i="9"/>
  <c r="D542" i="9"/>
  <c r="C542" i="9"/>
  <c r="F541" i="9"/>
  <c r="I541" i="9" s="1"/>
  <c r="F540" i="9"/>
  <c r="I540" i="9" s="1"/>
  <c r="E539" i="9"/>
  <c r="D539" i="9"/>
  <c r="C539" i="9"/>
  <c r="F538" i="9"/>
  <c r="F537" i="9"/>
  <c r="I537" i="9" s="1"/>
  <c r="I536" i="9" s="1"/>
  <c r="E536" i="9"/>
  <c r="D536" i="9"/>
  <c r="C536" i="9"/>
  <c r="F535" i="9"/>
  <c r="F534" i="9"/>
  <c r="I534" i="9" s="1"/>
  <c r="I533" i="9" s="1"/>
  <c r="E533" i="9"/>
  <c r="D533" i="9"/>
  <c r="C533" i="9"/>
  <c r="F532" i="9"/>
  <c r="I532" i="9" s="1"/>
  <c r="F531" i="9"/>
  <c r="I531" i="9" s="1"/>
  <c r="E530" i="9"/>
  <c r="D530" i="9"/>
  <c r="C530" i="9"/>
  <c r="F529" i="9"/>
  <c r="I529" i="9" s="1"/>
  <c r="F528" i="9"/>
  <c r="I528" i="9" s="1"/>
  <c r="E527" i="9"/>
  <c r="D527" i="9"/>
  <c r="C527" i="9"/>
  <c r="F526" i="9"/>
  <c r="I526" i="9" s="1"/>
  <c r="F525" i="9"/>
  <c r="I525" i="9" s="1"/>
  <c r="E524" i="9"/>
  <c r="D524" i="9"/>
  <c r="C524" i="9"/>
  <c r="F523" i="9"/>
  <c r="I523" i="9" s="1"/>
  <c r="F522" i="9"/>
  <c r="I522" i="9" s="1"/>
  <c r="E521" i="9"/>
  <c r="D521" i="9"/>
  <c r="C521" i="9"/>
  <c r="F520" i="9"/>
  <c r="I520" i="9" s="1"/>
  <c r="F519" i="9"/>
  <c r="I519" i="9" s="1"/>
  <c r="E518" i="9"/>
  <c r="D518" i="9"/>
  <c r="C518" i="9"/>
  <c r="F515" i="9"/>
  <c r="F514" i="9"/>
  <c r="I513" i="9"/>
  <c r="E513" i="9"/>
  <c r="D513" i="9"/>
  <c r="C513" i="9"/>
  <c r="F512" i="9"/>
  <c r="I512" i="9" s="1"/>
  <c r="F511" i="9"/>
  <c r="I511" i="9" s="1"/>
  <c r="E510" i="9"/>
  <c r="D510" i="9"/>
  <c r="C510" i="9"/>
  <c r="F509" i="9"/>
  <c r="I509" i="9" s="1"/>
  <c r="F508" i="9"/>
  <c r="I508" i="9" s="1"/>
  <c r="E507" i="9"/>
  <c r="D507" i="9"/>
  <c r="C507" i="9"/>
  <c r="F506" i="9"/>
  <c r="I506" i="9" s="1"/>
  <c r="F505" i="9"/>
  <c r="I505" i="9" s="1"/>
  <c r="E504" i="9"/>
  <c r="D504" i="9"/>
  <c r="C504" i="9"/>
  <c r="F503" i="9"/>
  <c r="I503" i="9" s="1"/>
  <c r="F502" i="9"/>
  <c r="I502" i="9" s="1"/>
  <c r="E501" i="9"/>
  <c r="D501" i="9"/>
  <c r="C501" i="9"/>
  <c r="F499" i="9"/>
  <c r="F498" i="9"/>
  <c r="I498" i="9" s="1"/>
  <c r="I497" i="9" s="1"/>
  <c r="I496" i="9" s="1"/>
  <c r="E497" i="9"/>
  <c r="E496" i="9" s="1"/>
  <c r="D497" i="9"/>
  <c r="D496" i="9" s="1"/>
  <c r="C497" i="9"/>
  <c r="C496" i="9" s="1"/>
  <c r="F494" i="9"/>
  <c r="F493" i="9"/>
  <c r="I493" i="9" s="1"/>
  <c r="I492" i="9" s="1"/>
  <c r="E492" i="9"/>
  <c r="D492" i="9"/>
  <c r="C492" i="9"/>
  <c r="F491" i="9"/>
  <c r="I491" i="9" s="1"/>
  <c r="F490" i="9"/>
  <c r="I490" i="9" s="1"/>
  <c r="E489" i="9"/>
  <c r="D489" i="9"/>
  <c r="C489" i="9"/>
  <c r="F488" i="9"/>
  <c r="F487" i="9"/>
  <c r="I487" i="9" s="1"/>
  <c r="I486" i="9" s="1"/>
  <c r="E486" i="9"/>
  <c r="D486" i="9"/>
  <c r="C486" i="9"/>
  <c r="F485" i="9"/>
  <c r="F484" i="9"/>
  <c r="I484" i="9" s="1"/>
  <c r="I483" i="9" s="1"/>
  <c r="E483" i="9"/>
  <c r="D483" i="9"/>
  <c r="C483" i="9"/>
  <c r="F481" i="9"/>
  <c r="F480" i="9"/>
  <c r="I480" i="9" s="1"/>
  <c r="I479" i="9" s="1"/>
  <c r="E479" i="9"/>
  <c r="D479" i="9"/>
  <c r="C479" i="9"/>
  <c r="F478" i="9"/>
  <c r="I478" i="9" s="1"/>
  <c r="F477" i="9"/>
  <c r="I477" i="9" s="1"/>
  <c r="E476" i="9"/>
  <c r="D476" i="9"/>
  <c r="C476" i="9"/>
  <c r="F475" i="9"/>
  <c r="F474" i="9"/>
  <c r="I474" i="9" s="1"/>
  <c r="I473" i="9" s="1"/>
  <c r="E473" i="9"/>
  <c r="D473" i="9"/>
  <c r="C473" i="9"/>
  <c r="F472" i="9"/>
  <c r="I472" i="9" s="1"/>
  <c r="F471" i="9"/>
  <c r="I471" i="9" s="1"/>
  <c r="E470" i="9"/>
  <c r="D470" i="9"/>
  <c r="C470" i="9"/>
  <c r="F466" i="9"/>
  <c r="F465" i="9"/>
  <c r="I465" i="9" s="1"/>
  <c r="I464" i="9" s="1"/>
  <c r="E464" i="9"/>
  <c r="D464" i="9"/>
  <c r="C464" i="9"/>
  <c r="F463" i="9"/>
  <c r="I463" i="9" s="1"/>
  <c r="F462" i="9"/>
  <c r="I462" i="9" s="1"/>
  <c r="E461" i="9"/>
  <c r="D461" i="9"/>
  <c r="C461" i="9"/>
  <c r="F460" i="9"/>
  <c r="I460" i="9" s="1"/>
  <c r="F459" i="9"/>
  <c r="I459" i="9" s="1"/>
  <c r="E458" i="9"/>
  <c r="D458" i="9"/>
  <c r="C458" i="9"/>
  <c r="F455" i="9"/>
  <c r="I455" i="9" s="1"/>
  <c r="F454" i="9"/>
  <c r="I454" i="9" s="1"/>
  <c r="E453" i="9"/>
  <c r="D453" i="9"/>
  <c r="C453" i="9"/>
  <c r="F452" i="9"/>
  <c r="I452" i="9" s="1"/>
  <c r="F451" i="9"/>
  <c r="I451" i="9" s="1"/>
  <c r="E450" i="9"/>
  <c r="D450" i="9"/>
  <c r="C450" i="9"/>
  <c r="F449" i="9"/>
  <c r="I449" i="9" s="1"/>
  <c r="F448" i="9"/>
  <c r="I448" i="9" s="1"/>
  <c r="E447" i="9"/>
  <c r="D447" i="9"/>
  <c r="C447" i="9"/>
  <c r="F446" i="9"/>
  <c r="I446" i="9" s="1"/>
  <c r="F445" i="9"/>
  <c r="I445" i="9" s="1"/>
  <c r="E444" i="9"/>
  <c r="D444" i="9"/>
  <c r="C444" i="9"/>
  <c r="F443" i="9"/>
  <c r="I443" i="9" s="1"/>
  <c r="F442" i="9"/>
  <c r="I442" i="9" s="1"/>
  <c r="E441" i="9"/>
  <c r="D441" i="9"/>
  <c r="C441" i="9"/>
  <c r="F436" i="9"/>
  <c r="F435" i="9"/>
  <c r="F434" i="9"/>
  <c r="F433" i="9"/>
  <c r="F432" i="9"/>
  <c r="I431" i="9"/>
  <c r="I429" i="9" s="1"/>
  <c r="E431" i="9"/>
  <c r="E429" i="9" s="1"/>
  <c r="D431" i="9"/>
  <c r="D429" i="9" s="1"/>
  <c r="C431" i="9"/>
  <c r="C428" i="9" s="1"/>
  <c r="F430" i="9"/>
  <c r="F427" i="9"/>
  <c r="I427" i="9" s="1"/>
  <c r="I425" i="9" s="1"/>
  <c r="F426" i="9"/>
  <c r="E425" i="9"/>
  <c r="D425" i="9"/>
  <c r="C425" i="9"/>
  <c r="F424" i="9"/>
  <c r="I424" i="9" s="1"/>
  <c r="F423" i="9"/>
  <c r="I423" i="9" s="1"/>
  <c r="E422" i="9"/>
  <c r="D422" i="9"/>
  <c r="C422" i="9"/>
  <c r="F421" i="9"/>
  <c r="I421" i="9" s="1"/>
  <c r="F420" i="9"/>
  <c r="I420" i="9" s="1"/>
  <c r="E419" i="9"/>
  <c r="D419" i="9"/>
  <c r="C419" i="9"/>
  <c r="F418" i="9"/>
  <c r="I418" i="9" s="1"/>
  <c r="F417" i="9"/>
  <c r="I417" i="9" s="1"/>
  <c r="E416" i="9"/>
  <c r="D416" i="9"/>
  <c r="C416" i="9"/>
  <c r="F413" i="9"/>
  <c r="F412" i="9"/>
  <c r="I411" i="9"/>
  <c r="E411" i="9"/>
  <c r="D411" i="9"/>
  <c r="C411" i="9"/>
  <c r="F410" i="9"/>
  <c r="F409" i="9"/>
  <c r="I409" i="9" s="1"/>
  <c r="I408" i="9" s="1"/>
  <c r="E408" i="9"/>
  <c r="D408" i="9"/>
  <c r="C408" i="9"/>
  <c r="F407" i="9"/>
  <c r="I407" i="9" s="1"/>
  <c r="I405" i="9" s="1"/>
  <c r="F406" i="9"/>
  <c r="E405" i="9"/>
  <c r="D405" i="9"/>
  <c r="C405" i="9"/>
  <c r="F404" i="9"/>
  <c r="I404" i="9" s="1"/>
  <c r="I402" i="9" s="1"/>
  <c r="F403" i="9"/>
  <c r="E402" i="9"/>
  <c r="D402" i="9"/>
  <c r="C402" i="9"/>
  <c r="F399" i="9"/>
  <c r="F398" i="9"/>
  <c r="I398" i="9" s="1"/>
  <c r="I397" i="9" s="1"/>
  <c r="I396" i="9" s="1"/>
  <c r="E397" i="9"/>
  <c r="E396" i="9" s="1"/>
  <c r="D397" i="9"/>
  <c r="D396" i="9" s="1"/>
  <c r="C397" i="9"/>
  <c r="F395" i="9"/>
  <c r="I395" i="9" s="1"/>
  <c r="I393" i="9" s="1"/>
  <c r="F394" i="9"/>
  <c r="E393" i="9"/>
  <c r="D393" i="9"/>
  <c r="C393" i="9"/>
  <c r="F392" i="9"/>
  <c r="I392" i="9" s="1"/>
  <c r="F391" i="9"/>
  <c r="I391" i="9" s="1"/>
  <c r="E390" i="9"/>
  <c r="D390" i="9"/>
  <c r="C390" i="9"/>
  <c r="F386" i="9"/>
  <c r="F385" i="9"/>
  <c r="I385" i="9" s="1"/>
  <c r="I384" i="9" s="1"/>
  <c r="I383" i="9" s="1"/>
  <c r="E384" i="9"/>
  <c r="E383" i="9" s="1"/>
  <c r="D384" i="9"/>
  <c r="D383" i="9" s="1"/>
  <c r="C384" i="9"/>
  <c r="F382" i="9"/>
  <c r="I382" i="9" s="1"/>
  <c r="F381" i="9"/>
  <c r="I381" i="9" s="1"/>
  <c r="E380" i="9"/>
  <c r="D380" i="9"/>
  <c r="C380" i="9"/>
  <c r="F379" i="9"/>
  <c r="F378" i="9"/>
  <c r="I377" i="9"/>
  <c r="E377" i="9"/>
  <c r="D377" i="9"/>
  <c r="C377" i="9"/>
  <c r="F376" i="9"/>
  <c r="I376" i="9" s="1"/>
  <c r="F375" i="9"/>
  <c r="I375" i="9" s="1"/>
  <c r="E374" i="9"/>
  <c r="D374" i="9"/>
  <c r="C374" i="9"/>
  <c r="F371" i="9"/>
  <c r="I371" i="9" s="1"/>
  <c r="I369" i="9" s="1"/>
  <c r="F370" i="9"/>
  <c r="E369" i="9"/>
  <c r="D369" i="9"/>
  <c r="C369" i="9"/>
  <c r="F368" i="9"/>
  <c r="I368" i="9" s="1"/>
  <c r="F367" i="9"/>
  <c r="I367" i="9" s="1"/>
  <c r="E366" i="9"/>
  <c r="D366" i="9"/>
  <c r="C366" i="9"/>
  <c r="F365" i="9"/>
  <c r="I365" i="9" s="1"/>
  <c r="F364" i="9"/>
  <c r="I364" i="9" s="1"/>
  <c r="E363" i="9"/>
  <c r="D363" i="9"/>
  <c r="C363" i="9"/>
  <c r="F362" i="9"/>
  <c r="I362" i="9" s="1"/>
  <c r="F361" i="9"/>
  <c r="I361" i="9" s="1"/>
  <c r="E360" i="9"/>
  <c r="D360" i="9"/>
  <c r="C360" i="9"/>
  <c r="F564" i="9" l="1"/>
  <c r="I428" i="9"/>
  <c r="E428" i="9"/>
  <c r="I527" i="9"/>
  <c r="I539" i="9"/>
  <c r="I552" i="9"/>
  <c r="I548" i="9" s="1"/>
  <c r="D500" i="9"/>
  <c r="D495" i="9" s="1"/>
  <c r="C429" i="9"/>
  <c r="F429" i="9" s="1"/>
  <c r="I419" i="9"/>
  <c r="D428" i="9"/>
  <c r="I441" i="9"/>
  <c r="I453" i="9"/>
  <c r="F360" i="9"/>
  <c r="E389" i="9"/>
  <c r="E388" i="9" s="1"/>
  <c r="I422" i="9"/>
  <c r="I504" i="9"/>
  <c r="F558" i="9"/>
  <c r="D359" i="9"/>
  <c r="D358" i="9" s="1"/>
  <c r="E415" i="9"/>
  <c r="E414" i="9" s="1"/>
  <c r="I447" i="9"/>
  <c r="F458" i="9"/>
  <c r="F486" i="9"/>
  <c r="F504" i="9"/>
  <c r="F555" i="9"/>
  <c r="F363" i="9"/>
  <c r="E482" i="9"/>
  <c r="F489" i="9"/>
  <c r="I501" i="9"/>
  <c r="F518" i="9"/>
  <c r="D548" i="9"/>
  <c r="F366" i="9"/>
  <c r="I380" i="9"/>
  <c r="F390" i="9"/>
  <c r="F422" i="9"/>
  <c r="F450" i="9"/>
  <c r="C457" i="9"/>
  <c r="C456" i="9" s="1"/>
  <c r="I450" i="9"/>
  <c r="I521" i="9"/>
  <c r="I360" i="9"/>
  <c r="F470" i="9"/>
  <c r="F530" i="9"/>
  <c r="F542" i="9"/>
  <c r="F561" i="9"/>
  <c r="F567" i="9"/>
  <c r="D373" i="9"/>
  <c r="D372" i="9" s="1"/>
  <c r="C373" i="9"/>
  <c r="F408" i="9"/>
  <c r="F431" i="9"/>
  <c r="F461" i="9"/>
  <c r="F513" i="9"/>
  <c r="I366" i="9"/>
  <c r="I390" i="9"/>
  <c r="I389" i="9" s="1"/>
  <c r="I388" i="9" s="1"/>
  <c r="I461" i="9"/>
  <c r="F369" i="9"/>
  <c r="D469" i="9"/>
  <c r="C482" i="9"/>
  <c r="F483" i="9"/>
  <c r="E548" i="9"/>
  <c r="I416" i="9"/>
  <c r="I507" i="9"/>
  <c r="F380" i="9"/>
  <c r="E359" i="9"/>
  <c r="E358" i="9" s="1"/>
  <c r="F374" i="9"/>
  <c r="F384" i="9"/>
  <c r="D415" i="9"/>
  <c r="F447" i="9"/>
  <c r="E469" i="9"/>
  <c r="F479" i="9"/>
  <c r="I510" i="9"/>
  <c r="E517" i="9"/>
  <c r="F524" i="9"/>
  <c r="F552" i="9"/>
  <c r="I470" i="9"/>
  <c r="I363" i="9"/>
  <c r="I374" i="9"/>
  <c r="E373" i="9"/>
  <c r="E372" i="9" s="1"/>
  <c r="D401" i="9"/>
  <c r="D400" i="9" s="1"/>
  <c r="F419" i="9"/>
  <c r="E440" i="9"/>
  <c r="E439" i="9" s="1"/>
  <c r="I444" i="9"/>
  <c r="E457" i="9"/>
  <c r="E456" i="9" s="1"/>
  <c r="F464" i="9"/>
  <c r="F473" i="9"/>
  <c r="I476" i="9"/>
  <c r="D482" i="9"/>
  <c r="F492" i="9"/>
  <c r="C517" i="9"/>
  <c r="F521" i="9"/>
  <c r="F527" i="9"/>
  <c r="F536" i="9"/>
  <c r="D389" i="9"/>
  <c r="D388" i="9" s="1"/>
  <c r="F402" i="9"/>
  <c r="I401" i="9"/>
  <c r="I400" i="9" s="1"/>
  <c r="F411" i="9"/>
  <c r="F416" i="9"/>
  <c r="F444" i="9"/>
  <c r="D457" i="9"/>
  <c r="D456" i="9" s="1"/>
  <c r="I458" i="9"/>
  <c r="I489" i="9"/>
  <c r="I482" i="9" s="1"/>
  <c r="F497" i="9"/>
  <c r="E500" i="9"/>
  <c r="E495" i="9" s="1"/>
  <c r="F510" i="9"/>
  <c r="D517" i="9"/>
  <c r="I518" i="9"/>
  <c r="I524" i="9"/>
  <c r="F533" i="9"/>
  <c r="F539" i="9"/>
  <c r="F545" i="9"/>
  <c r="F377" i="9"/>
  <c r="F441" i="9"/>
  <c r="F453" i="9"/>
  <c r="F496" i="9"/>
  <c r="F507" i="9"/>
  <c r="F405" i="9"/>
  <c r="F425" i="9"/>
  <c r="C359" i="9"/>
  <c r="C383" i="9"/>
  <c r="F383" i="9" s="1"/>
  <c r="F393" i="9"/>
  <c r="F397" i="9"/>
  <c r="C396" i="9"/>
  <c r="F396" i="9" s="1"/>
  <c r="E401" i="9"/>
  <c r="E400" i="9" s="1"/>
  <c r="D440" i="9"/>
  <c r="D439" i="9" s="1"/>
  <c r="F476" i="9"/>
  <c r="F501" i="9"/>
  <c r="C500" i="9"/>
  <c r="C495" i="9" s="1"/>
  <c r="I530" i="9"/>
  <c r="F549" i="9"/>
  <c r="C548" i="9"/>
  <c r="C389" i="9"/>
  <c r="C401" i="9"/>
  <c r="C440" i="9"/>
  <c r="C469" i="9"/>
  <c r="C415" i="9"/>
  <c r="E516" i="9" l="1"/>
  <c r="F428" i="9"/>
  <c r="I469" i="9"/>
  <c r="D414" i="9"/>
  <c r="D357" i="9"/>
  <c r="D516" i="9"/>
  <c r="I415" i="9"/>
  <c r="I414" i="9" s="1"/>
  <c r="D438" i="9"/>
  <c r="F495" i="9"/>
  <c r="I468" i="9"/>
  <c r="E387" i="9"/>
  <c r="E468" i="9"/>
  <c r="E467" i="9" s="1"/>
  <c r="I373" i="9"/>
  <c r="I372" i="9" s="1"/>
  <c r="I500" i="9"/>
  <c r="I495" i="9" s="1"/>
  <c r="I387" i="9"/>
  <c r="E357" i="9"/>
  <c r="F373" i="9"/>
  <c r="I359" i="9"/>
  <c r="I358" i="9" s="1"/>
  <c r="I440" i="9"/>
  <c r="I439" i="9" s="1"/>
  <c r="D387" i="9"/>
  <c r="C372" i="9"/>
  <c r="F372" i="9" s="1"/>
  <c r="F548" i="9"/>
  <c r="I457" i="9"/>
  <c r="I456" i="9" s="1"/>
  <c r="I438" i="9" s="1"/>
  <c r="E438" i="9"/>
  <c r="F456" i="9"/>
  <c r="F482" i="9"/>
  <c r="F457" i="9"/>
  <c r="D468" i="9"/>
  <c r="D467" i="9" s="1"/>
  <c r="F469" i="9"/>
  <c r="C468" i="9"/>
  <c r="C439" i="9"/>
  <c r="F440" i="9"/>
  <c r="C516" i="9"/>
  <c r="C400" i="9"/>
  <c r="F400" i="9" s="1"/>
  <c r="F401" i="9"/>
  <c r="F517" i="9"/>
  <c r="F415" i="9"/>
  <c r="C414" i="9"/>
  <c r="F389" i="9"/>
  <c r="C388" i="9"/>
  <c r="F500" i="9"/>
  <c r="F359" i="9"/>
  <c r="C358" i="9"/>
  <c r="I517" i="9"/>
  <c r="I516" i="9" s="1"/>
  <c r="D437" i="9" l="1"/>
  <c r="F414" i="9"/>
  <c r="I467" i="9"/>
  <c r="F516" i="9"/>
  <c r="D356" i="9"/>
  <c r="I357" i="9"/>
  <c r="E356" i="9"/>
  <c r="E437" i="9"/>
  <c r="F468" i="9"/>
  <c r="C467" i="9"/>
  <c r="F467" i="9" s="1"/>
  <c r="F439" i="9"/>
  <c r="C438" i="9"/>
  <c r="F358" i="9"/>
  <c r="C357" i="9"/>
  <c r="F388" i="9"/>
  <c r="C387" i="9"/>
  <c r="F387" i="9" s="1"/>
  <c r="C437" i="9" l="1"/>
  <c r="F437" i="9" s="1"/>
  <c r="F438" i="9"/>
  <c r="F357" i="9"/>
  <c r="C356" i="9"/>
  <c r="F356" i="9" s="1"/>
  <c r="F354" i="9" l="1"/>
  <c r="F353" i="9"/>
  <c r="F351" i="9"/>
  <c r="F350" i="9"/>
  <c r="F347" i="9"/>
  <c r="F346" i="9"/>
  <c r="F344" i="9"/>
  <c r="F343" i="9"/>
  <c r="F341" i="9"/>
  <c r="F340" i="9"/>
  <c r="F337" i="9"/>
  <c r="F336" i="9"/>
  <c r="F335" i="9"/>
  <c r="F334" i="9"/>
  <c r="F332" i="9"/>
  <c r="F331" i="9"/>
  <c r="F330" i="9"/>
  <c r="F329" i="9"/>
  <c r="F328" i="9"/>
  <c r="F324" i="9"/>
  <c r="F322" i="9"/>
  <c r="F320" i="9"/>
  <c r="F319" i="9"/>
  <c r="F316" i="9"/>
  <c r="F314" i="9"/>
  <c r="F313" i="9"/>
  <c r="F311" i="9"/>
  <c r="F309" i="9"/>
  <c r="F305" i="9"/>
  <c r="F300" i="9"/>
  <c r="F298" i="9"/>
  <c r="F296" i="9"/>
  <c r="F291" i="9"/>
  <c r="F290" i="9"/>
  <c r="F288" i="9"/>
  <c r="F286" i="9"/>
  <c r="F284" i="9"/>
  <c r="F283" i="9"/>
  <c r="F281" i="9"/>
  <c r="F280" i="9"/>
  <c r="F278" i="9"/>
  <c r="F277" i="9"/>
  <c r="F275" i="9"/>
  <c r="F274" i="9"/>
  <c r="F270" i="9"/>
  <c r="F268" i="9"/>
  <c r="F266" i="9"/>
  <c r="F264" i="9"/>
  <c r="F261" i="9"/>
  <c r="F259" i="9"/>
  <c r="F258" i="9"/>
  <c r="F256" i="9"/>
  <c r="F255" i="9"/>
  <c r="F253" i="9"/>
  <c r="F252" i="9"/>
  <c r="F246" i="9"/>
  <c r="F245" i="9"/>
  <c r="F244" i="9"/>
  <c r="F243" i="9"/>
  <c r="F241" i="9"/>
  <c r="F239" i="9"/>
  <c r="F238" i="9"/>
  <c r="F234" i="9"/>
  <c r="F233" i="9"/>
  <c r="F232" i="9"/>
  <c r="F229" i="9"/>
  <c r="F227" i="9"/>
  <c r="F225" i="9"/>
  <c r="F220" i="9"/>
  <c r="F219" i="9"/>
  <c r="F217" i="9"/>
  <c r="F216" i="9"/>
  <c r="F215" i="9"/>
  <c r="F213" i="9"/>
  <c r="F212" i="9"/>
  <c r="F211" i="9"/>
  <c r="F207" i="9"/>
  <c r="F205" i="9"/>
  <c r="F204" i="9"/>
  <c r="F202" i="9"/>
  <c r="F201" i="9"/>
  <c r="F200" i="9"/>
  <c r="F197" i="9"/>
  <c r="F195" i="9"/>
  <c r="F193" i="9"/>
  <c r="F192" i="9"/>
  <c r="F189" i="9"/>
  <c r="F184" i="9"/>
  <c r="F183" i="9"/>
  <c r="F181" i="9"/>
  <c r="F180" i="9"/>
  <c r="F177" i="9"/>
  <c r="F176" i="9"/>
  <c r="F174" i="9"/>
  <c r="F172" i="9"/>
  <c r="F171" i="9"/>
  <c r="F167" i="9"/>
  <c r="F166" i="9"/>
  <c r="F165" i="9"/>
  <c r="F164" i="9"/>
  <c r="F162" i="9"/>
  <c r="F161" i="9"/>
  <c r="F160" i="9"/>
  <c r="F154" i="9"/>
  <c r="F152" i="9"/>
  <c r="F150" i="9"/>
  <c r="F149" i="9"/>
  <c r="F146" i="9"/>
  <c r="F144" i="9"/>
  <c r="F143" i="9"/>
  <c r="F141" i="9"/>
  <c r="F139" i="9"/>
  <c r="F135" i="9"/>
  <c r="F133" i="9"/>
  <c r="F131" i="9"/>
  <c r="F130" i="9"/>
  <c r="F128" i="9"/>
  <c r="F126" i="9"/>
  <c r="F121" i="9"/>
  <c r="F120" i="9"/>
  <c r="F118" i="9"/>
  <c r="F115" i="9"/>
  <c r="F114" i="9"/>
  <c r="F112" i="9"/>
  <c r="F111" i="9"/>
  <c r="F109" i="9"/>
  <c r="F108" i="9"/>
  <c r="F106" i="9"/>
  <c r="F105" i="9"/>
  <c r="F101" i="9"/>
  <c r="F99" i="9"/>
  <c r="F97" i="9"/>
  <c r="F95" i="9"/>
  <c r="F93" i="9"/>
  <c r="F92" i="9"/>
  <c r="F90" i="9"/>
  <c r="F89" i="9"/>
  <c r="F87" i="9"/>
  <c r="F86" i="9"/>
  <c r="F84" i="9"/>
  <c r="F83" i="9"/>
  <c r="F77" i="9"/>
  <c r="F76" i="9"/>
  <c r="F75" i="9"/>
  <c r="F74" i="9"/>
  <c r="F72" i="9"/>
  <c r="F70" i="9"/>
  <c r="F69" i="9"/>
  <c r="F65" i="9"/>
  <c r="F64" i="9"/>
  <c r="F63" i="9"/>
  <c r="F60" i="9"/>
  <c r="F58" i="9"/>
  <c r="F56" i="9"/>
  <c r="F51" i="9"/>
  <c r="F49" i="9"/>
  <c r="F48" i="9"/>
  <c r="F46" i="9"/>
  <c r="F45" i="9"/>
  <c r="F44" i="9"/>
  <c r="F40" i="9"/>
  <c r="F38" i="9"/>
  <c r="F37" i="9"/>
  <c r="F35" i="9"/>
  <c r="F34" i="9"/>
  <c r="F33" i="9"/>
  <c r="F30" i="9"/>
  <c r="F26" i="9"/>
  <c r="F25" i="9"/>
  <c r="F22" i="9"/>
  <c r="E21" i="9" l="1"/>
  <c r="D21" i="9"/>
  <c r="C21" i="9"/>
  <c r="E24" i="9"/>
  <c r="D24" i="9"/>
  <c r="C24" i="9"/>
  <c r="D27" i="9"/>
  <c r="C27" i="9"/>
  <c r="E29" i="9"/>
  <c r="D29" i="9"/>
  <c r="C29" i="9"/>
  <c r="E32" i="9"/>
  <c r="D32" i="9"/>
  <c r="C32" i="9"/>
  <c r="E36" i="9"/>
  <c r="D36" i="9"/>
  <c r="C36" i="9"/>
  <c r="E39" i="9"/>
  <c r="D39" i="9"/>
  <c r="C39" i="9"/>
  <c r="E43" i="9"/>
  <c r="D43" i="9"/>
  <c r="C43" i="9"/>
  <c r="E47" i="9"/>
  <c r="D47" i="9"/>
  <c r="C47" i="9"/>
  <c r="E50" i="9"/>
  <c r="D50" i="9"/>
  <c r="C50" i="9"/>
  <c r="E55" i="9"/>
  <c r="D55" i="9"/>
  <c r="C55" i="9"/>
  <c r="E57" i="9"/>
  <c r="D57" i="9"/>
  <c r="C57" i="9"/>
  <c r="E59" i="9"/>
  <c r="D59" i="9"/>
  <c r="C59" i="9"/>
  <c r="E62" i="9"/>
  <c r="E61" i="9" s="1"/>
  <c r="D62" i="9"/>
  <c r="D61" i="9" s="1"/>
  <c r="C62" i="9"/>
  <c r="E68" i="9"/>
  <c r="D68" i="9"/>
  <c r="C68" i="9"/>
  <c r="E71" i="9"/>
  <c r="D71" i="9"/>
  <c r="C71" i="9"/>
  <c r="E73" i="9"/>
  <c r="D73" i="9"/>
  <c r="C73" i="9"/>
  <c r="E82" i="9"/>
  <c r="D82" i="9"/>
  <c r="C82" i="9"/>
  <c r="E85" i="9"/>
  <c r="D85" i="9"/>
  <c r="C85" i="9"/>
  <c r="E88" i="9"/>
  <c r="D88" i="9"/>
  <c r="C88" i="9"/>
  <c r="E91" i="9"/>
  <c r="D91" i="9"/>
  <c r="C91" i="9"/>
  <c r="E94" i="9"/>
  <c r="D94" i="9"/>
  <c r="C94" i="9"/>
  <c r="E96" i="9"/>
  <c r="D96" i="9"/>
  <c r="C96" i="9"/>
  <c r="E98" i="9"/>
  <c r="D98" i="9"/>
  <c r="C98" i="9"/>
  <c r="E100" i="9"/>
  <c r="D100" i="9"/>
  <c r="C100" i="9"/>
  <c r="E104" i="9"/>
  <c r="D104" i="9"/>
  <c r="C104" i="9"/>
  <c r="E107" i="9"/>
  <c r="D107" i="9"/>
  <c r="C107" i="9"/>
  <c r="E110" i="9"/>
  <c r="D110" i="9"/>
  <c r="C110" i="9"/>
  <c r="E113" i="9"/>
  <c r="D113" i="9"/>
  <c r="C113" i="9"/>
  <c r="E117" i="9"/>
  <c r="D117" i="9"/>
  <c r="C117" i="9"/>
  <c r="E119" i="9"/>
  <c r="D119" i="9"/>
  <c r="C119" i="9"/>
  <c r="E125" i="9"/>
  <c r="D125" i="9"/>
  <c r="C125" i="9"/>
  <c r="E127" i="9"/>
  <c r="D127" i="9"/>
  <c r="C127" i="9"/>
  <c r="E129" i="9"/>
  <c r="D129" i="9"/>
  <c r="C129" i="9"/>
  <c r="E134" i="9"/>
  <c r="E132" i="9" s="1"/>
  <c r="D134" i="9"/>
  <c r="D132" i="9" s="1"/>
  <c r="C134" i="9"/>
  <c r="E138" i="9"/>
  <c r="D138" i="9"/>
  <c r="C138" i="9"/>
  <c r="E142" i="9"/>
  <c r="E140" i="9" s="1"/>
  <c r="D142" i="9"/>
  <c r="D140" i="9" s="1"/>
  <c r="C142" i="9"/>
  <c r="E145" i="9"/>
  <c r="D145" i="9"/>
  <c r="C145" i="9"/>
  <c r="E148" i="9"/>
  <c r="D148" i="9"/>
  <c r="C148" i="9"/>
  <c r="E151" i="9"/>
  <c r="D151" i="9"/>
  <c r="C151" i="9"/>
  <c r="E153" i="9"/>
  <c r="D153" i="9"/>
  <c r="C153" i="9"/>
  <c r="D157" i="9"/>
  <c r="C157" i="9"/>
  <c r="E163" i="9"/>
  <c r="D163" i="9"/>
  <c r="C163" i="9"/>
  <c r="D169" i="9"/>
  <c r="C169" i="9"/>
  <c r="E175" i="9"/>
  <c r="D175" i="9"/>
  <c r="C175" i="9"/>
  <c r="E179" i="9"/>
  <c r="D179" i="9"/>
  <c r="C179" i="9"/>
  <c r="E182" i="9"/>
  <c r="D182" i="9"/>
  <c r="C182" i="9"/>
  <c r="E191" i="9"/>
  <c r="D191" i="9"/>
  <c r="C191" i="9"/>
  <c r="E194" i="9"/>
  <c r="D194" i="9"/>
  <c r="C194" i="9"/>
  <c r="E196" i="9"/>
  <c r="D196" i="9"/>
  <c r="C196" i="9"/>
  <c r="E199" i="9"/>
  <c r="D199" i="9"/>
  <c r="C199" i="9"/>
  <c r="E203" i="9"/>
  <c r="D203" i="9"/>
  <c r="C203" i="9"/>
  <c r="E206" i="9"/>
  <c r="D206" i="9"/>
  <c r="C206" i="9"/>
  <c r="E210" i="9"/>
  <c r="D210" i="9"/>
  <c r="C210" i="9"/>
  <c r="E214" i="9"/>
  <c r="D214" i="9"/>
  <c r="C214" i="9"/>
  <c r="E218" i="9"/>
  <c r="D218" i="9"/>
  <c r="C218" i="9"/>
  <c r="E224" i="9"/>
  <c r="D224" i="9"/>
  <c r="C224" i="9"/>
  <c r="E226" i="9"/>
  <c r="D226" i="9"/>
  <c r="C226" i="9"/>
  <c r="E228" i="9"/>
  <c r="D228" i="9"/>
  <c r="C228" i="9"/>
  <c r="E231" i="9"/>
  <c r="E230" i="9" s="1"/>
  <c r="D231" i="9"/>
  <c r="D230" i="9" s="1"/>
  <c r="C231" i="9"/>
  <c r="E237" i="9"/>
  <c r="D237" i="9"/>
  <c r="C237" i="9"/>
  <c r="E240" i="9"/>
  <c r="D240" i="9"/>
  <c r="C240" i="9"/>
  <c r="E242" i="9"/>
  <c r="D242" i="9"/>
  <c r="C242" i="9"/>
  <c r="E251" i="9"/>
  <c r="D251" i="9"/>
  <c r="C251" i="9"/>
  <c r="E254" i="9"/>
  <c r="D254" i="9"/>
  <c r="C254" i="9"/>
  <c r="E257" i="9"/>
  <c r="D257" i="9"/>
  <c r="C257" i="9"/>
  <c r="E260" i="9"/>
  <c r="D260" i="9"/>
  <c r="C260" i="9"/>
  <c r="E263" i="9"/>
  <c r="D263" i="9"/>
  <c r="C263" i="9"/>
  <c r="E265" i="9"/>
  <c r="D265" i="9"/>
  <c r="C265" i="9"/>
  <c r="E267" i="9"/>
  <c r="D267" i="9"/>
  <c r="C267" i="9"/>
  <c r="E269" i="9"/>
  <c r="D269" i="9"/>
  <c r="C269" i="9"/>
  <c r="E273" i="9"/>
  <c r="D273" i="9"/>
  <c r="C273" i="9"/>
  <c r="E276" i="9"/>
  <c r="D276" i="9"/>
  <c r="C276" i="9"/>
  <c r="E279" i="9"/>
  <c r="D279" i="9"/>
  <c r="C279" i="9"/>
  <c r="E282" i="9"/>
  <c r="D282" i="9"/>
  <c r="C282" i="9"/>
  <c r="E287" i="9"/>
  <c r="D287" i="9"/>
  <c r="C287" i="9"/>
  <c r="E289" i="9"/>
  <c r="D289" i="9"/>
  <c r="C289" i="9"/>
  <c r="E295" i="9"/>
  <c r="D295" i="9"/>
  <c r="C295" i="9"/>
  <c r="E297" i="9"/>
  <c r="D297" i="9"/>
  <c r="C297" i="9"/>
  <c r="E299" i="9"/>
  <c r="D299" i="9"/>
  <c r="C299" i="9"/>
  <c r="E304" i="9"/>
  <c r="D304" i="9"/>
  <c r="D302" i="9" s="1"/>
  <c r="D301" i="9" s="1"/>
  <c r="C304" i="9"/>
  <c r="E308" i="9"/>
  <c r="D308" i="9"/>
  <c r="C308" i="9"/>
  <c r="E312" i="9"/>
  <c r="E310" i="9" s="1"/>
  <c r="D312" i="9"/>
  <c r="D310" i="9" s="1"/>
  <c r="C312" i="9"/>
  <c r="E315" i="9"/>
  <c r="D315" i="9"/>
  <c r="C315" i="9"/>
  <c r="E318" i="9"/>
  <c r="D318" i="9"/>
  <c r="C318" i="9"/>
  <c r="E321" i="9"/>
  <c r="D321" i="9"/>
  <c r="C321" i="9"/>
  <c r="E323" i="9"/>
  <c r="D323" i="9"/>
  <c r="C323" i="9"/>
  <c r="E327" i="9"/>
  <c r="D327" i="9"/>
  <c r="C327" i="9"/>
  <c r="E333" i="9"/>
  <c r="D333" i="9"/>
  <c r="C333" i="9"/>
  <c r="D339" i="9"/>
  <c r="C339" i="9"/>
  <c r="E345" i="9"/>
  <c r="D345" i="9"/>
  <c r="C345" i="9"/>
  <c r="E349" i="9"/>
  <c r="D349" i="9"/>
  <c r="C349" i="9"/>
  <c r="E352" i="9"/>
  <c r="D352" i="9"/>
  <c r="C352" i="9"/>
  <c r="I314" i="9"/>
  <c r="I283" i="9"/>
  <c r="F349" i="9" l="1"/>
  <c r="F333" i="9"/>
  <c r="F318" i="9"/>
  <c r="F289" i="9"/>
  <c r="F276" i="9"/>
  <c r="F265" i="9"/>
  <c r="F254" i="9"/>
  <c r="F237" i="9"/>
  <c r="F206" i="9"/>
  <c r="F194" i="9"/>
  <c r="F175" i="9"/>
  <c r="F148" i="9"/>
  <c r="F119" i="9"/>
  <c r="F107" i="9"/>
  <c r="F96" i="9"/>
  <c r="F85" i="9"/>
  <c r="F68" i="9"/>
  <c r="F55" i="9"/>
  <c r="F39" i="9"/>
  <c r="F352" i="9"/>
  <c r="F321" i="9"/>
  <c r="F295" i="9"/>
  <c r="F279" i="9"/>
  <c r="F267" i="9"/>
  <c r="F257" i="9"/>
  <c r="F308" i="9"/>
  <c r="F240" i="9"/>
  <c r="F226" i="9"/>
  <c r="F210" i="9"/>
  <c r="F196" i="9"/>
  <c r="F179" i="9"/>
  <c r="F163" i="9"/>
  <c r="F151" i="9"/>
  <c r="F138" i="9"/>
  <c r="F125" i="9"/>
  <c r="F110" i="9"/>
  <c r="F98" i="9"/>
  <c r="F88" i="9"/>
  <c r="F71" i="9"/>
  <c r="F57" i="9"/>
  <c r="F43" i="9"/>
  <c r="F29" i="9"/>
  <c r="F21" i="9"/>
  <c r="F224" i="9"/>
  <c r="F323" i="9"/>
  <c r="C310" i="9"/>
  <c r="F310" i="9" s="1"/>
  <c r="F312" i="9"/>
  <c r="F297" i="9"/>
  <c r="F282" i="9"/>
  <c r="F269" i="9"/>
  <c r="F260" i="9"/>
  <c r="F242" i="9"/>
  <c r="F228" i="9"/>
  <c r="F214" i="9"/>
  <c r="F199" i="9"/>
  <c r="F182" i="9"/>
  <c r="F153" i="9"/>
  <c r="C140" i="9"/>
  <c r="F140" i="9" s="1"/>
  <c r="F142" i="9"/>
  <c r="F127" i="9"/>
  <c r="F113" i="9"/>
  <c r="F100" i="9"/>
  <c r="F91" i="9"/>
  <c r="F73" i="9"/>
  <c r="F59" i="9"/>
  <c r="F47" i="9"/>
  <c r="F32" i="9"/>
  <c r="F24" i="9"/>
  <c r="C302" i="9"/>
  <c r="F304" i="9"/>
  <c r="C132" i="9"/>
  <c r="F132" i="9" s="1"/>
  <c r="F134" i="9"/>
  <c r="F345" i="9"/>
  <c r="F327" i="9"/>
  <c r="F315" i="9"/>
  <c r="F299" i="9"/>
  <c r="F287" i="9"/>
  <c r="F273" i="9"/>
  <c r="F263" i="9"/>
  <c r="F251" i="9"/>
  <c r="C230" i="9"/>
  <c r="F230" i="9" s="1"/>
  <c r="F231" i="9"/>
  <c r="F218" i="9"/>
  <c r="F203" i="9"/>
  <c r="F191" i="9"/>
  <c r="F145" i="9"/>
  <c r="F129" i="9"/>
  <c r="F117" i="9"/>
  <c r="F104" i="9"/>
  <c r="F94" i="9"/>
  <c r="F82" i="9"/>
  <c r="C61" i="9"/>
  <c r="F61" i="9" s="1"/>
  <c r="F62" i="9"/>
  <c r="F50" i="9"/>
  <c r="F36" i="9"/>
  <c r="E285" i="9"/>
  <c r="E67" i="9"/>
  <c r="E66" i="9" s="1"/>
  <c r="E198" i="9"/>
  <c r="D209" i="9"/>
  <c r="D208" i="9" s="1"/>
  <c r="D178" i="9"/>
  <c r="D156" i="9"/>
  <c r="D116" i="9"/>
  <c r="I284" i="9"/>
  <c r="I282" i="9" s="1"/>
  <c r="D236" i="9"/>
  <c r="D235" i="9" s="1"/>
  <c r="D223" i="9"/>
  <c r="D222" i="9" s="1"/>
  <c r="E190" i="9"/>
  <c r="E188" i="9" s="1"/>
  <c r="E124" i="9"/>
  <c r="E123" i="9" s="1"/>
  <c r="E122" i="9" s="1"/>
  <c r="E42" i="9"/>
  <c r="E41" i="9" s="1"/>
  <c r="D31" i="9"/>
  <c r="E54" i="9"/>
  <c r="E53" i="9" s="1"/>
  <c r="D348" i="9"/>
  <c r="D326" i="9"/>
  <c r="E294" i="9"/>
  <c r="E293" i="9" s="1"/>
  <c r="E272" i="9"/>
  <c r="E262" i="9"/>
  <c r="C209" i="9"/>
  <c r="C178" i="9"/>
  <c r="C348" i="9"/>
  <c r="C326" i="9"/>
  <c r="E307" i="9"/>
  <c r="D294" i="9"/>
  <c r="D293" i="9" s="1"/>
  <c r="D292" i="9" s="1"/>
  <c r="I275" i="9"/>
  <c r="I239" i="9"/>
  <c r="I277" i="9"/>
  <c r="C317" i="9"/>
  <c r="E236" i="9"/>
  <c r="E235" i="9" s="1"/>
  <c r="E223" i="9"/>
  <c r="E222" i="9" s="1"/>
  <c r="E348" i="9"/>
  <c r="C338" i="9"/>
  <c r="E326" i="9"/>
  <c r="D317" i="9"/>
  <c r="C285" i="9"/>
  <c r="C272" i="9"/>
  <c r="C262" i="9"/>
  <c r="C250" i="9"/>
  <c r="E209" i="9"/>
  <c r="E208" i="9" s="1"/>
  <c r="D198" i="9"/>
  <c r="C190" i="9"/>
  <c r="E178" i="9"/>
  <c r="C168" i="9"/>
  <c r="D147" i="9"/>
  <c r="C124" i="9"/>
  <c r="E116" i="9"/>
  <c r="E103" i="9"/>
  <c r="E81" i="9"/>
  <c r="E80" i="9" s="1"/>
  <c r="D67" i="9"/>
  <c r="D66" i="9" s="1"/>
  <c r="D54" i="9"/>
  <c r="D53" i="9" s="1"/>
  <c r="C42" i="9"/>
  <c r="D338" i="9"/>
  <c r="E317" i="9"/>
  <c r="C294" i="9"/>
  <c r="D285" i="9"/>
  <c r="D272" i="9"/>
  <c r="D262" i="9"/>
  <c r="D250" i="9"/>
  <c r="C236" i="9"/>
  <c r="C223" i="9"/>
  <c r="D190" i="9"/>
  <c r="D168" i="9"/>
  <c r="E147" i="9"/>
  <c r="D137" i="9"/>
  <c r="D124" i="9"/>
  <c r="D123" i="9" s="1"/>
  <c r="D122" i="9" s="1"/>
  <c r="D42" i="9"/>
  <c r="D41" i="9" s="1"/>
  <c r="C31" i="9"/>
  <c r="E250" i="9"/>
  <c r="C156" i="9"/>
  <c r="C116" i="9"/>
  <c r="C103" i="9"/>
  <c r="C81" i="9"/>
  <c r="C23" i="9"/>
  <c r="I216" i="9"/>
  <c r="C198" i="9"/>
  <c r="C147" i="9"/>
  <c r="D103" i="9"/>
  <c r="D81" i="9"/>
  <c r="D80" i="9" s="1"/>
  <c r="C67" i="9"/>
  <c r="C54" i="9"/>
  <c r="E31" i="9"/>
  <c r="D23" i="9"/>
  <c r="I298" i="9"/>
  <c r="I297" i="9" s="1"/>
  <c r="D307" i="9"/>
  <c r="I305" i="9"/>
  <c r="I304" i="9" s="1"/>
  <c r="E137" i="9"/>
  <c r="I197" i="9"/>
  <c r="I196" i="9" s="1"/>
  <c r="I207" i="9"/>
  <c r="I206" i="9" s="1"/>
  <c r="I201" i="9"/>
  <c r="I256" i="9"/>
  <c r="I241" i="9"/>
  <c r="I240" i="9" s="1"/>
  <c r="I192" i="9"/>
  <c r="I290" i="9"/>
  <c r="I289" i="9" s="1"/>
  <c r="I193" i="9"/>
  <c r="I266" i="9"/>
  <c r="I265" i="9" s="1"/>
  <c r="I202" i="9"/>
  <c r="I213" i="9"/>
  <c r="I219" i="9"/>
  <c r="I218" i="9" s="1"/>
  <c r="I252" i="9"/>
  <c r="I258" i="9"/>
  <c r="I268" i="9"/>
  <c r="I267" i="9" s="1"/>
  <c r="I300" i="9"/>
  <c r="I299" i="9" s="1"/>
  <c r="I288" i="9"/>
  <c r="I287" i="9" s="1"/>
  <c r="I313" i="9"/>
  <c r="I312" i="9" s="1"/>
  <c r="I204" i="9"/>
  <c r="I270" i="9"/>
  <c r="I269" i="9" s="1"/>
  <c r="I195" i="9"/>
  <c r="I194" i="9" s="1"/>
  <c r="I200" i="9"/>
  <c r="I205" i="9"/>
  <c r="I212" i="9"/>
  <c r="I215" i="9"/>
  <c r="I238" i="9"/>
  <c r="I243" i="9"/>
  <c r="I264" i="9"/>
  <c r="I263" i="9" s="1"/>
  <c r="I274" i="9"/>
  <c r="I296" i="9"/>
  <c r="I295" i="9" s="1"/>
  <c r="I232" i="9"/>
  <c r="I244" i="9"/>
  <c r="I280" i="9"/>
  <c r="I281" i="9"/>
  <c r="I278" i="9"/>
  <c r="I261" i="9"/>
  <c r="I260" i="9" s="1"/>
  <c r="I259" i="9"/>
  <c r="I255" i="9"/>
  <c r="I253" i="9"/>
  <c r="I234" i="9"/>
  <c r="I233" i="9"/>
  <c r="I229" i="9"/>
  <c r="I228" i="9" s="1"/>
  <c r="I227" i="9"/>
  <c r="I226" i="9" s="1"/>
  <c r="I225" i="9"/>
  <c r="I224" i="9" s="1"/>
  <c r="I211" i="9"/>
  <c r="I143" i="9"/>
  <c r="I144" i="9"/>
  <c r="I65" i="9"/>
  <c r="I64" i="9"/>
  <c r="E28" i="9"/>
  <c r="D155" i="9" l="1"/>
  <c r="F116" i="9"/>
  <c r="E52" i="9"/>
  <c r="E27" i="9"/>
  <c r="E23" i="9" s="1"/>
  <c r="F23" i="9" s="1"/>
  <c r="F28" i="9"/>
  <c r="C137" i="9"/>
  <c r="C136" i="9" s="1"/>
  <c r="F147" i="9"/>
  <c r="F198" i="9"/>
  <c r="F285" i="9"/>
  <c r="E271" i="9"/>
  <c r="C307" i="9"/>
  <c r="F307" i="9" s="1"/>
  <c r="C53" i="9"/>
  <c r="F53" i="9" s="1"/>
  <c r="F54" i="9"/>
  <c r="C80" i="9"/>
  <c r="F80" i="9" s="1"/>
  <c r="F81" i="9"/>
  <c r="C222" i="9"/>
  <c r="F222" i="9" s="1"/>
  <c r="F223" i="9"/>
  <c r="C123" i="9"/>
  <c r="F124" i="9"/>
  <c r="F190" i="9"/>
  <c r="F262" i="9"/>
  <c r="F348" i="9"/>
  <c r="C301" i="9"/>
  <c r="C293" i="9"/>
  <c r="F294" i="9"/>
  <c r="C41" i="9"/>
  <c r="F41" i="9" s="1"/>
  <c r="F42" i="9"/>
  <c r="C208" i="9"/>
  <c r="F208" i="9" s="1"/>
  <c r="F209" i="9"/>
  <c r="F250" i="9"/>
  <c r="F326" i="9"/>
  <c r="C66" i="9"/>
  <c r="F66" i="9" s="1"/>
  <c r="F67" i="9"/>
  <c r="F103" i="9"/>
  <c r="F31" i="9"/>
  <c r="C235" i="9"/>
  <c r="F235" i="9" s="1"/>
  <c r="F236" i="9"/>
  <c r="F272" i="9"/>
  <c r="F317" i="9"/>
  <c r="F178" i="9"/>
  <c r="D306" i="9"/>
  <c r="C325" i="9"/>
  <c r="D102" i="9"/>
  <c r="D79" i="9" s="1"/>
  <c r="D78" i="9" s="1"/>
  <c r="D325" i="9"/>
  <c r="D20" i="9"/>
  <c r="D19" i="9" s="1"/>
  <c r="D221" i="9"/>
  <c r="C20" i="9"/>
  <c r="E221" i="9"/>
  <c r="E249" i="9"/>
  <c r="C102" i="9"/>
  <c r="D136" i="9"/>
  <c r="D271" i="9"/>
  <c r="E306" i="9"/>
  <c r="I237" i="9"/>
  <c r="C271" i="9"/>
  <c r="I273" i="9"/>
  <c r="I214" i="9"/>
  <c r="C188" i="9"/>
  <c r="D188" i="9"/>
  <c r="D187" i="9" s="1"/>
  <c r="D249" i="9"/>
  <c r="D52" i="9"/>
  <c r="E102" i="9"/>
  <c r="E79" i="9" s="1"/>
  <c r="E78" i="9" s="1"/>
  <c r="C155" i="9"/>
  <c r="C249" i="9"/>
  <c r="I257" i="9"/>
  <c r="E187" i="9"/>
  <c r="I223" i="9"/>
  <c r="I262" i="9"/>
  <c r="I276" i="9"/>
  <c r="E136" i="9"/>
  <c r="I254" i="9"/>
  <c r="I210" i="9"/>
  <c r="I279" i="9"/>
  <c r="I285" i="9"/>
  <c r="I251" i="9"/>
  <c r="I242" i="9"/>
  <c r="I203" i="9"/>
  <c r="I231" i="9"/>
  <c r="I230" i="9" s="1"/>
  <c r="I142" i="9"/>
  <c r="I294" i="9"/>
  <c r="I293" i="9" s="1"/>
  <c r="I199" i="9"/>
  <c r="I191" i="9"/>
  <c r="I190" i="9" s="1"/>
  <c r="I63" i="9"/>
  <c r="I62" i="9" s="1"/>
  <c r="I61" i="9" s="1"/>
  <c r="I118" i="9"/>
  <c r="I117" i="9" s="1"/>
  <c r="I128" i="9"/>
  <c r="I127" i="9" s="1"/>
  <c r="I58" i="9"/>
  <c r="I57" i="9" s="1"/>
  <c r="I72" i="9"/>
  <c r="I71" i="9" s="1"/>
  <c r="I120" i="9"/>
  <c r="I119" i="9" s="1"/>
  <c r="I130" i="9"/>
  <c r="I129" i="9" s="1"/>
  <c r="I86" i="9"/>
  <c r="I45" i="9"/>
  <c r="I126" i="9"/>
  <c r="I125" i="9" s="1"/>
  <c r="I135" i="9"/>
  <c r="I134" i="9" s="1"/>
  <c r="I74" i="9"/>
  <c r="I95" i="9"/>
  <c r="I94" i="9" s="1"/>
  <c r="I105" i="9"/>
  <c r="I112" i="9"/>
  <c r="I60" i="9"/>
  <c r="I59" i="9" s="1"/>
  <c r="I69" i="9"/>
  <c r="I75" i="9"/>
  <c r="I97" i="9"/>
  <c r="I96" i="9" s="1"/>
  <c r="I106" i="9"/>
  <c r="I111" i="9"/>
  <c r="I56" i="9"/>
  <c r="I55" i="9" s="1"/>
  <c r="I70" i="9"/>
  <c r="I99" i="9"/>
  <c r="I98" i="9" s="1"/>
  <c r="I108" i="9"/>
  <c r="I114" i="9"/>
  <c r="I51" i="9"/>
  <c r="I50" i="9" s="1"/>
  <c r="I101" i="9"/>
  <c r="I100" i="9" s="1"/>
  <c r="I109" i="9"/>
  <c r="I115" i="9"/>
  <c r="I92" i="9"/>
  <c r="I91" i="9" s="1"/>
  <c r="I90" i="9"/>
  <c r="I89" i="9"/>
  <c r="I83" i="9"/>
  <c r="I87" i="9"/>
  <c r="I84" i="9"/>
  <c r="I33" i="9"/>
  <c r="I22" i="9"/>
  <c r="I21" i="9" s="1"/>
  <c r="I34" i="9"/>
  <c r="I40" i="9"/>
  <c r="I39" i="9" s="1"/>
  <c r="I30" i="9"/>
  <c r="I29" i="9" s="1"/>
  <c r="I25" i="9"/>
  <c r="I26" i="9"/>
  <c r="I38" i="9"/>
  <c r="I35" i="9"/>
  <c r="I37" i="9"/>
  <c r="I49" i="9"/>
  <c r="I48" i="9"/>
  <c r="I46" i="9"/>
  <c r="I44" i="9"/>
  <c r="G328" i="9"/>
  <c r="G303" i="9"/>
  <c r="G158" i="9"/>
  <c r="G133" i="9"/>
  <c r="E20" i="9" l="1"/>
  <c r="E19" i="9" s="1"/>
  <c r="E18" i="9" s="1"/>
  <c r="F27" i="9"/>
  <c r="F137" i="9"/>
  <c r="F102" i="9"/>
  <c r="E248" i="9"/>
  <c r="C19" i="9"/>
  <c r="C187" i="9"/>
  <c r="F187" i="9" s="1"/>
  <c r="F188" i="9"/>
  <c r="F271" i="9"/>
  <c r="C221" i="9"/>
  <c r="F221" i="9" s="1"/>
  <c r="C306" i="9"/>
  <c r="F306" i="9" s="1"/>
  <c r="C122" i="9"/>
  <c r="F122" i="9" s="1"/>
  <c r="F123" i="9"/>
  <c r="C79" i="9"/>
  <c r="F249" i="9"/>
  <c r="C52" i="9"/>
  <c r="F52" i="9" s="1"/>
  <c r="F136" i="9"/>
  <c r="C292" i="9"/>
  <c r="F293" i="9"/>
  <c r="E186" i="9"/>
  <c r="D18" i="9"/>
  <c r="D17" i="9" s="1"/>
  <c r="D186" i="9"/>
  <c r="I236" i="9"/>
  <c r="I235" i="9" s="1"/>
  <c r="I209" i="9"/>
  <c r="I208" i="9" s="1"/>
  <c r="I250" i="9"/>
  <c r="I249" i="9" s="1"/>
  <c r="C248" i="9"/>
  <c r="D248" i="9"/>
  <c r="D247" i="9" s="1"/>
  <c r="I36" i="9"/>
  <c r="I54" i="9"/>
  <c r="I53" i="9" s="1"/>
  <c r="I104" i="9"/>
  <c r="I124" i="9"/>
  <c r="I222" i="9"/>
  <c r="I24" i="9"/>
  <c r="I82" i="9"/>
  <c r="I272" i="9"/>
  <c r="I271" i="9" s="1"/>
  <c r="I32" i="9"/>
  <c r="I43" i="9"/>
  <c r="I198" i="9"/>
  <c r="I188" i="9" s="1"/>
  <c r="I113" i="9"/>
  <c r="I116" i="9"/>
  <c r="I47" i="9"/>
  <c r="I28" i="9"/>
  <c r="I27" i="9" s="1"/>
  <c r="I88" i="9"/>
  <c r="I107" i="9"/>
  <c r="I110" i="9"/>
  <c r="I68" i="9"/>
  <c r="I73" i="9"/>
  <c r="I85" i="9"/>
  <c r="E342" i="9"/>
  <c r="E303" i="9"/>
  <c r="E173" i="9"/>
  <c r="F173" i="9" s="1"/>
  <c r="E159" i="9"/>
  <c r="F159" i="9" s="1"/>
  <c r="E158" i="9"/>
  <c r="E170" i="9"/>
  <c r="F170" i="9" s="1"/>
  <c r="F20" i="9" l="1"/>
  <c r="F19" i="9"/>
  <c r="E302" i="9"/>
  <c r="E301" i="9" s="1"/>
  <c r="F303" i="9"/>
  <c r="E157" i="9"/>
  <c r="F157" i="9" s="1"/>
  <c r="F158" i="9"/>
  <c r="E339" i="9"/>
  <c r="E338" i="9" s="1"/>
  <c r="F342" i="9"/>
  <c r="C18" i="9"/>
  <c r="C78" i="9"/>
  <c r="F78" i="9" s="1"/>
  <c r="F79" i="9"/>
  <c r="C186" i="9"/>
  <c r="F186" i="9" s="1"/>
  <c r="E156" i="9"/>
  <c r="F156" i="9" s="1"/>
  <c r="C247" i="9"/>
  <c r="F248" i="9"/>
  <c r="I221" i="9"/>
  <c r="E169" i="9"/>
  <c r="D185" i="9"/>
  <c r="I23" i="9"/>
  <c r="I187" i="9"/>
  <c r="I248" i="9"/>
  <c r="I31" i="9"/>
  <c r="I103" i="9"/>
  <c r="I102" i="9" s="1"/>
  <c r="I67" i="9"/>
  <c r="I66" i="9" s="1"/>
  <c r="I52" i="9" s="1"/>
  <c r="I81" i="9"/>
  <c r="I80" i="9" s="1"/>
  <c r="I42" i="9"/>
  <c r="I41" i="9" s="1"/>
  <c r="F302" i="9" l="1"/>
  <c r="F339" i="9"/>
  <c r="I186" i="9"/>
  <c r="C17" i="9"/>
  <c r="F18" i="9"/>
  <c r="E325" i="9"/>
  <c r="F325" i="9" s="1"/>
  <c r="F338" i="9"/>
  <c r="E168" i="9"/>
  <c r="F169" i="9"/>
  <c r="E292" i="9"/>
  <c r="F301" i="9"/>
  <c r="C185" i="9"/>
  <c r="I20" i="9"/>
  <c r="I19" i="9" s="1"/>
  <c r="I18" i="9" s="1"/>
  <c r="I79" i="9"/>
  <c r="I344" i="9"/>
  <c r="E155" i="9" l="1"/>
  <c r="F168" i="9"/>
  <c r="E247" i="9"/>
  <c r="F292" i="9"/>
  <c r="I315" i="9"/>
  <c r="I323" i="9"/>
  <c r="I346" i="9"/>
  <c r="I345" i="9" s="1"/>
  <c r="I153" i="9"/>
  <c r="I145" i="9"/>
  <c r="E185" i="9" l="1"/>
  <c r="F185" i="9" s="1"/>
  <c r="F247" i="9"/>
  <c r="E17" i="9"/>
  <c r="F17" i="9" s="1"/>
  <c r="F155" i="9"/>
  <c r="I151" i="9"/>
  <c r="I321" i="9" l="1"/>
  <c r="I176" i="9" l="1"/>
  <c r="I175" i="9" s="1"/>
  <c r="I337" i="9"/>
  <c r="I332" i="9"/>
  <c r="I133" i="9" l="1"/>
  <c r="I132" i="9" s="1"/>
  <c r="I123" i="9" s="1"/>
  <c r="I122" i="9" s="1"/>
  <c r="I78" i="9" s="1"/>
  <c r="I328" i="9"/>
  <c r="I138" i="9"/>
  <c r="I140" i="9"/>
  <c r="I160" i="9"/>
  <c r="I171" i="9"/>
  <c r="I343" i="9"/>
  <c r="I159" i="9"/>
  <c r="I161" i="9"/>
  <c r="I303" i="9"/>
  <c r="I302" i="9" s="1"/>
  <c r="I301" i="9" s="1"/>
  <c r="I292" i="9" s="1"/>
  <c r="I247" i="9" s="1"/>
  <c r="I329" i="9"/>
  <c r="I331" i="9"/>
  <c r="I334" i="9"/>
  <c r="I336" i="9"/>
  <c r="I340" i="9"/>
  <c r="I342" i="9"/>
  <c r="I164" i="9"/>
  <c r="I166" i="9"/>
  <c r="I170" i="9"/>
  <c r="I172" i="9"/>
  <c r="I308" i="9"/>
  <c r="I179" i="9"/>
  <c r="I173" i="9"/>
  <c r="I162" i="9"/>
  <c r="I158" i="9"/>
  <c r="I182" i="9"/>
  <c r="I310" i="9"/>
  <c r="I341" i="9"/>
  <c r="I167" i="9"/>
  <c r="I174" i="9"/>
  <c r="I330" i="9"/>
  <c r="I307" i="9" l="1"/>
  <c r="I137" i="9"/>
  <c r="I169" i="9"/>
  <c r="I168" i="9" s="1"/>
  <c r="I178" i="9"/>
  <c r="I352" i="9"/>
  <c r="I339" i="9"/>
  <c r="I338" i="9" s="1"/>
  <c r="I157" i="9"/>
  <c r="I318" i="9"/>
  <c r="I317" i="9" s="1"/>
  <c r="I327" i="9"/>
  <c r="I148" i="9"/>
  <c r="I147" i="9" s="1"/>
  <c r="I163" i="9"/>
  <c r="I333" i="9"/>
  <c r="I349" i="9"/>
  <c r="I348" i="9" s="1"/>
  <c r="I136" i="9" l="1"/>
  <c r="I306" i="9"/>
  <c r="I326" i="9"/>
  <c r="I325" i="9" s="1"/>
  <c r="I156" i="9"/>
  <c r="I155" i="9" s="1"/>
</calcChain>
</file>

<file path=xl/sharedStrings.xml><?xml version="1.0" encoding="utf-8"?>
<sst xmlns="http://schemas.openxmlformats.org/spreadsheetml/2006/main" count="5942" uniqueCount="2411">
  <si>
    <t>Раздел 3. Оценка расходов на технологическое присоединение к электрическим сетям энергопринимающих устройств потребителей максимальной мощностью до 150 кВт включительно</t>
  </si>
  <si>
    <t>№ п/п</t>
  </si>
  <si>
    <t>Наименование показателя</t>
  </si>
  <si>
    <t>Фактические значения показателей мощности, протяженности, кВт (км)</t>
  </si>
  <si>
    <t>Индекс сметной стоимости</t>
  </si>
  <si>
    <t>строительство воздушных линий, на уровне напряжения i</t>
  </si>
  <si>
    <t xml:space="preserve">строительство кабельных линий, на уровне напряжения i </t>
  </si>
  <si>
    <t xml:space="preserve">строительство пунктов секционирования, на уровне напряжения i и (или) диапазоне мощности j  </t>
  </si>
  <si>
    <t xml:space="preserve">строительство комплектных трансформаторных подстанций (КТП), распределительных трансформаторных подстанций (РТП) с уровнем напряжения до 35 кВ,  на уровне напряжения i и (или) диапазоне мощности j  </t>
  </si>
  <si>
    <t>строительство центров питания, подстанций уровнем напряжения 35 кВ и выше (ПС), на уровне напряжения i и (или) диапазоне мощности j</t>
  </si>
  <si>
    <t>нд</t>
  </si>
  <si>
    <t>Приложение  №11</t>
  </si>
  <si>
    <t>к приказу Минэнерго России</t>
  </si>
  <si>
    <t>от «05» мая  2016 г. № 380</t>
  </si>
  <si>
    <t>Форма 11. Краткое описание инвестиционной программы. 
Обоснование необходимости реализации инвестиционных проектов</t>
  </si>
  <si>
    <t>Среднее за 3 года значение фактических показателей мощности, протяженности, кВт (км)</t>
  </si>
  <si>
    <t>Мурманская область</t>
  </si>
  <si>
    <t>Группа инвестиционных проектов "Технологическое присоединение энергопринимающих устройств потребителей максимальной мощностью до 15 кВт включительно, всего"4) [п.1.1.1+п.1.1.2+п.1.1.3+
п.1.1.4+п.1.1.5]:</t>
  </si>
  <si>
    <t>Группа инвестиционных проектов "Технологическое присоединение энергопринимающих устройств потребителей максимальной мощностью  до 150 кВт включительно, всего"5) [п.1.2.1+п.1.2.2+п.1.2.3+
п.1.2.4+п.1.2.5]</t>
  </si>
  <si>
    <t>1</t>
  </si>
  <si>
    <t>1.1</t>
  </si>
  <si>
    <t>1.1.1</t>
  </si>
  <si>
    <t>1.1.1.1</t>
  </si>
  <si>
    <t>1.1.1.2</t>
  </si>
  <si>
    <t>1.1.2</t>
  </si>
  <si>
    <t>1.1.2.1</t>
  </si>
  <si>
    <t>1.1.3</t>
  </si>
  <si>
    <t>1.1.4</t>
  </si>
  <si>
    <t>1.2</t>
  </si>
  <si>
    <t>1.2.1</t>
  </si>
  <si>
    <t>1.2.1.1</t>
  </si>
  <si>
    <t>1.2.1.2</t>
  </si>
  <si>
    <t>1.2.2</t>
  </si>
  <si>
    <t>1.2.2.1</t>
  </si>
  <si>
    <t>1.2.3</t>
  </si>
  <si>
    <t>1.2.4</t>
  </si>
  <si>
    <t>1.2.5</t>
  </si>
  <si>
    <t>Cечение провода до 50 кв. мм включительно</t>
  </si>
  <si>
    <t>Cечение провода от 50 до 100 кв. мм включительно</t>
  </si>
  <si>
    <t>Cечение провода от 100 до 200 кв. мм включительно</t>
  </si>
  <si>
    <t>Номинальное напряжение 35 кВ</t>
  </si>
  <si>
    <t>Cечение кабеля до 50 кв. мм включительно</t>
  </si>
  <si>
    <t>Трансформаторная мощность до 25 кВА включительно</t>
  </si>
  <si>
    <t>Трансформаторная мощность от 100 до 250 кВА включительно</t>
  </si>
  <si>
    <t>Трансформаторная мощность от 250 до 500 кВА включительно</t>
  </si>
  <si>
    <t xml:space="preserve">Трансформаторная мощность от 25 до 100 кВА включительно </t>
  </si>
  <si>
    <t>Cечение кабеля от 100 до 200 кв. мм включительно</t>
  </si>
  <si>
    <t>1.1.4.1</t>
  </si>
  <si>
    <t>1.1.4.2</t>
  </si>
  <si>
    <t>1.2.2.2</t>
  </si>
  <si>
    <t>1.2.4.1</t>
  </si>
  <si>
    <t>1.2.4.2</t>
  </si>
  <si>
    <t>Однотрансформаторные</t>
  </si>
  <si>
    <t>Территория городского населенного пункта</t>
  </si>
  <si>
    <t>Территория сельской местности</t>
  </si>
  <si>
    <t>1.1.1.1.1</t>
  </si>
  <si>
    <t xml:space="preserve">Номинальное напряжение до 1 кВ включительно </t>
  </si>
  <si>
    <t>1.1.1.1.1.1</t>
  </si>
  <si>
    <t>Материал провода - медный</t>
  </si>
  <si>
    <t>1.1.1.1.1.2</t>
  </si>
  <si>
    <t>Материал провода - сталеалюминиевый</t>
  </si>
  <si>
    <t>1.1.1.1.1.2.1</t>
  </si>
  <si>
    <t>1.1.1.1.1.2.2</t>
  </si>
  <si>
    <t>1.1.1.1.1.2.3</t>
  </si>
  <si>
    <t>1.1.1.1.1.3</t>
  </si>
  <si>
    <t>Материал провода - алюминиевый</t>
  </si>
  <si>
    <t>1.1.1.1.2</t>
  </si>
  <si>
    <t xml:space="preserve">Номинальное напряжение свыше 1 кВ до 20 кВ включительно </t>
  </si>
  <si>
    <t>1.1.1.1.2.1</t>
  </si>
  <si>
    <t>1.1.1.1.2.1.1</t>
  </si>
  <si>
    <t>1.1.1.1.2.1.2</t>
  </si>
  <si>
    <t>1.1.1.1.3</t>
  </si>
  <si>
    <t>Номинальное напряжение 110 кВ и выше</t>
  </si>
  <si>
    <t>1.1.1.2.1</t>
  </si>
  <si>
    <t>1.1.1.2.1.1</t>
  </si>
  <si>
    <t>1.1.1.2.1.1.1</t>
  </si>
  <si>
    <t>1.1.1.2.1.1.2</t>
  </si>
  <si>
    <t>1.1.1.2.1.1.3</t>
  </si>
  <si>
    <t>1.1.1.2.2</t>
  </si>
  <si>
    <t>1.1.1.2.2.1</t>
  </si>
  <si>
    <t>1.1.1.2.2.1.1</t>
  </si>
  <si>
    <t>1.1.1.2.2.1.2</t>
  </si>
  <si>
    <t>1.1.1.2.3</t>
  </si>
  <si>
    <t>1.1.1.2.4</t>
  </si>
  <si>
    <t>1.1.2.1.1</t>
  </si>
  <si>
    <t>1.1.2.1.1.1</t>
  </si>
  <si>
    <t>Способ прокладки кабельных линий - в траншеях</t>
  </si>
  <si>
    <t>1.1.2.1.1.1.1</t>
  </si>
  <si>
    <t>1.1.2.1.1.1.2</t>
  </si>
  <si>
    <t>Cечение кабеля от 50 до 100 кв. мм включительно</t>
  </si>
  <si>
    <t>1.1.2.1.1.1.3</t>
  </si>
  <si>
    <t>1.1.2.1.1.1.4</t>
  </si>
  <si>
    <t>Cечение кабеля от 200 до 500 кв. мм включительно</t>
  </si>
  <si>
    <t>1.1.2.1.1.2</t>
  </si>
  <si>
    <t>Способ прокладки кабельных линий - в каналах</t>
  </si>
  <si>
    <t>1.1.2.1.3.2.1</t>
  </si>
  <si>
    <t>1.1.2.1.3.2.2</t>
  </si>
  <si>
    <t>1.1.2.1.3.2.3</t>
  </si>
  <si>
    <t>1.1.2.1.2</t>
  </si>
  <si>
    <t>1.1.2.1.2.1</t>
  </si>
  <si>
    <t>1.1.2.1.2.1.1</t>
  </si>
  <si>
    <t>1.1.2.1.2.1.2</t>
  </si>
  <si>
    <t>1.1.2.1.2.1.3</t>
  </si>
  <si>
    <t>1.1.2.1.2.2</t>
  </si>
  <si>
    <t>1.1.2.1.2.2.1</t>
  </si>
  <si>
    <t>1.1.2.1.3</t>
  </si>
  <si>
    <t>Номинальное напряжение 35 кВ и выше</t>
  </si>
  <si>
    <t>1.1.2.2</t>
  </si>
  <si>
    <t>1.1.2.2.1</t>
  </si>
  <si>
    <t>1.1.2.2.1.1</t>
  </si>
  <si>
    <t>1.1.2.2.1.1.1</t>
  </si>
  <si>
    <t>1.1.2.2.1.2</t>
  </si>
  <si>
    <t>1.1.2.2.1.2.1</t>
  </si>
  <si>
    <t>1.1.2.2.1.2.2</t>
  </si>
  <si>
    <t>1.1.3.1</t>
  </si>
  <si>
    <t>1.1.3.1.1</t>
  </si>
  <si>
    <t xml:space="preserve">Реклоузеры                              </t>
  </si>
  <si>
    <t>1.1.3.1.1.1</t>
  </si>
  <si>
    <t>Напряжение 35 кВ и выше</t>
  </si>
  <si>
    <t>1.1.3.1.2</t>
  </si>
  <si>
    <t xml:space="preserve">Распределительные пункты (РП) </t>
  </si>
  <si>
    <t>1.1.3.1.2.1</t>
  </si>
  <si>
    <t>Напряжение до 1 кВ включительно</t>
  </si>
  <si>
    <t>1.1.3.2</t>
  </si>
  <si>
    <t>1.1.3.2.1</t>
  </si>
  <si>
    <t>Реклоузеры</t>
  </si>
  <si>
    <t>1.1.3.2.1.1</t>
  </si>
  <si>
    <t>Напряжение до 20 кВ включительно</t>
  </si>
  <si>
    <t>1.1.3.2.1.2</t>
  </si>
  <si>
    <t>1.1.4.1.1</t>
  </si>
  <si>
    <t>1.1.4.1.1.1</t>
  </si>
  <si>
    <t>1.1.4.1.1.2</t>
  </si>
  <si>
    <t>1.1.4.1.1.3</t>
  </si>
  <si>
    <t>1.1.4.1.1.4</t>
  </si>
  <si>
    <t>1.1.4.1.1.5</t>
  </si>
  <si>
    <t>1.1.4.1.2</t>
  </si>
  <si>
    <t xml:space="preserve">Двухтрансформаторные и более </t>
  </si>
  <si>
    <t>1.1.4.1.2.1</t>
  </si>
  <si>
    <t>1.1.4.1.2.2</t>
  </si>
  <si>
    <t>1.1.4.1.2.3</t>
  </si>
  <si>
    <t>1.1.4.1.2.4</t>
  </si>
  <si>
    <t>Трансформаторная мощность свыше 1000 кВА</t>
  </si>
  <si>
    <t>1.1.4.2.1</t>
  </si>
  <si>
    <t>1.1.4.2.1.1</t>
  </si>
  <si>
    <t>1.1.4.2.1.2</t>
  </si>
  <si>
    <t>1.1.4.2.1.3</t>
  </si>
  <si>
    <t>1.1.4.2.1.4</t>
  </si>
  <si>
    <t>1.1.4.2.1.5</t>
  </si>
  <si>
    <t>1.1.4.2.2</t>
  </si>
  <si>
    <t>1.1.4.2.2.1</t>
  </si>
  <si>
    <t>1.1.5</t>
  </si>
  <si>
    <t>1.1.5.1</t>
  </si>
  <si>
    <t>1.1.5.1.1</t>
  </si>
  <si>
    <t>ПС 35 кВ</t>
  </si>
  <si>
    <t>1.1.5.1.2</t>
  </si>
  <si>
    <t xml:space="preserve">ПС 110 кВ и выше </t>
  </si>
  <si>
    <t>1.1.5.2</t>
  </si>
  <si>
    <t>1.1.5.2.1</t>
  </si>
  <si>
    <t>1.1.5.2.2</t>
  </si>
  <si>
    <t>1.2.1.1.1</t>
  </si>
  <si>
    <t>1.2.1.1.1.1</t>
  </si>
  <si>
    <t>1.2.1.1.1.2</t>
  </si>
  <si>
    <t>1.2.1.1.1.2.1</t>
  </si>
  <si>
    <t>1.2.1.1.1.2.2</t>
  </si>
  <si>
    <t>1.2.1.1.1.2.3</t>
  </si>
  <si>
    <t>1.2.1.1.1.3</t>
  </si>
  <si>
    <t>1.2.1.1.2</t>
  </si>
  <si>
    <t>1.2.1.1.2.1</t>
  </si>
  <si>
    <t>1.2.1.1.2.1.1</t>
  </si>
  <si>
    <t>1.2.1.1.2.1.2</t>
  </si>
  <si>
    <t>1.2.1.1.2.1.3</t>
  </si>
  <si>
    <t>1.2.1.1.3</t>
  </si>
  <si>
    <t>1.2.1.1.4</t>
  </si>
  <si>
    <t>1.2.1.2.1</t>
  </si>
  <si>
    <t>1.2.1.2.1.1</t>
  </si>
  <si>
    <t>1.2.1.2.1.1.1</t>
  </si>
  <si>
    <t>1.2.1.2.1.1.2</t>
  </si>
  <si>
    <t>1.2.1.2.1.1.3</t>
  </si>
  <si>
    <t>1.2.1.2.2</t>
  </si>
  <si>
    <t>1.2.1.2.2.1</t>
  </si>
  <si>
    <t>1.2.1.2.2.1.1</t>
  </si>
  <si>
    <t>1.2.1.2.2.1.2</t>
  </si>
  <si>
    <t>1.2.1.2.3</t>
  </si>
  <si>
    <t>1.2.1.2.4</t>
  </si>
  <si>
    <t>1.2.2.1.1</t>
  </si>
  <si>
    <t>1.2.2.1.1.1</t>
  </si>
  <si>
    <t>1.2.2.1.1.1.1</t>
  </si>
  <si>
    <t>1.2.2.1.1.1.2</t>
  </si>
  <si>
    <t>1.2.2.1.1.1.3</t>
  </si>
  <si>
    <t>1.2.2.1.1.1.4</t>
  </si>
  <si>
    <t>1.2.2.1.1.2</t>
  </si>
  <si>
    <t>1.2.2.1.1.2.1</t>
  </si>
  <si>
    <t>1.2.2.1.1.2.2</t>
  </si>
  <si>
    <t>1.2.2.1.1.2.3</t>
  </si>
  <si>
    <t>1.2.2.1.1.2.4</t>
  </si>
  <si>
    <t>1.2.2.1.2</t>
  </si>
  <si>
    <t>1.2.2.1.2.1</t>
  </si>
  <si>
    <t>1.2.2.1.2.1.1</t>
  </si>
  <si>
    <t>1.2.2.1.2.1.2</t>
  </si>
  <si>
    <t>1.2.2.1.2.1.3</t>
  </si>
  <si>
    <t>1.2.2.1.2.2</t>
  </si>
  <si>
    <t>1.2.2.1.2.2.1</t>
  </si>
  <si>
    <t>1.2.2.1.3</t>
  </si>
  <si>
    <t>1.2.2.2.1</t>
  </si>
  <si>
    <t>1.2.2.2.1.1</t>
  </si>
  <si>
    <t>1.2.2.2.2</t>
  </si>
  <si>
    <t>1.2.2.2.2.1</t>
  </si>
  <si>
    <t>1.2.2.2.2.1.1</t>
  </si>
  <si>
    <t>1.2.2.2.2.1.2</t>
  </si>
  <si>
    <t>1.2.3.1</t>
  </si>
  <si>
    <t>1.2.3.1.1</t>
  </si>
  <si>
    <t>1.2.3.1.2</t>
  </si>
  <si>
    <t>1.2.3.1.3</t>
  </si>
  <si>
    <t>1.2.3.2</t>
  </si>
  <si>
    <t>1.2.3.2.1</t>
  </si>
  <si>
    <t>1.2.3.2.2</t>
  </si>
  <si>
    <t>1.2.3.2.3</t>
  </si>
  <si>
    <t>1.2.4.1.1</t>
  </si>
  <si>
    <t>1.2.4.1.1.1</t>
  </si>
  <si>
    <t>1.2.4.1.1.2</t>
  </si>
  <si>
    <t>1.2.4.1.1.3</t>
  </si>
  <si>
    <t>1.2.4.1.1.4</t>
  </si>
  <si>
    <t>1.2.4.1.1.5</t>
  </si>
  <si>
    <t>1.2.4.1.2</t>
  </si>
  <si>
    <t>1.2.4.1.2.1</t>
  </si>
  <si>
    <t>1.2.4.1.2.2</t>
  </si>
  <si>
    <t>1.2.4.1.2.3</t>
  </si>
  <si>
    <t>1.2.4.1.2.4</t>
  </si>
  <si>
    <t>1.2.4.2.1</t>
  </si>
  <si>
    <t>1.2.4.2.1.1</t>
  </si>
  <si>
    <t>1.2.4.2.1.2</t>
  </si>
  <si>
    <t>1.2.4.2.1.3</t>
  </si>
  <si>
    <t>1.2.4.2.1.4</t>
  </si>
  <si>
    <t>1.2.5.1</t>
  </si>
  <si>
    <t>1.2.5.1.1</t>
  </si>
  <si>
    <t>1.2.5.1.2</t>
  </si>
  <si>
    <t>1.2.5.2</t>
  </si>
  <si>
    <t>1.2.5.2.1</t>
  </si>
  <si>
    <t>1.2.5.2.2</t>
  </si>
  <si>
    <t>1.1.2.1.3.2.4</t>
  </si>
  <si>
    <t>1.2.3.1.1.1</t>
  </si>
  <si>
    <t>1.2.3.1.2.1</t>
  </si>
  <si>
    <t>1.2.3.2.1.1</t>
  </si>
  <si>
    <t>1.2.3.2.1.2</t>
  </si>
  <si>
    <t>1.1.3.2.2.1</t>
  </si>
  <si>
    <t>1.1.3.2.2</t>
  </si>
  <si>
    <t>1.1.3.2.3</t>
  </si>
  <si>
    <t xml:space="preserve">Переключательныее пункты (ПП) </t>
  </si>
  <si>
    <t>1.1.3.2.3.1</t>
  </si>
  <si>
    <t>1.1.4.2.2.2</t>
  </si>
  <si>
    <t>1.2.4.2.1.5</t>
  </si>
  <si>
    <t>1.1.3.1.3</t>
  </si>
  <si>
    <t>1.1.3.1.3.1</t>
  </si>
  <si>
    <t>1.2.4.2.2</t>
  </si>
  <si>
    <t>1.2.4.2.2.1</t>
  </si>
  <si>
    <t>1.2.4.2.2.2</t>
  </si>
  <si>
    <t>1.2.3.2.2.1</t>
  </si>
  <si>
    <t>1.2.3.2.3.1</t>
  </si>
  <si>
    <t>1.2.3.1.3.1</t>
  </si>
  <si>
    <t>Год раскрытия информации: 2022 год</t>
  </si>
  <si>
    <t>Значения стандартизированных ставок за год 2021, руб./км (руб./кВт)</t>
  </si>
  <si>
    <t>воздушные линии на деревянных опорах изолированным медным проводом сечением до 50 мм2 включительно напряжением 0,4 кВ и ниже</t>
  </si>
  <si>
    <t>воздушные линии на деревянных опорах изолированным сталеалюминиевым проводом сечением до 50 мм2 включительно напряжением 0,4 кВ и ниже</t>
  </si>
  <si>
    <t>воздушные линии на железобетонных опорах изолированным сталеалюминиевым проводом сечением до 50 мм2 включительно  напряжением 0,4 кВ и ниже</t>
  </si>
  <si>
    <t>воздушные линии на деревянных опорах изолированным сталеалюминиевым проводом сечением от 50 до 100 мм2 включительно напряжением 0,4 кВ и ниже</t>
  </si>
  <si>
    <t>воздушные линии на деревянных опорах изолированным сталеалюминиевым проводом сечением от 100 до 200 мм2 включительно напряжением 0,4 кВ и ниже</t>
  </si>
  <si>
    <t>воздушные линии на деревянных опорах изолированным алюминиевым проводом сечением до 50 мм2 включительно напряжением 0,4 кВ и ниже</t>
  </si>
  <si>
    <t>воздушные линии на металлических опорах изолированным алюминиевым проводом сечением до 50 мм2 включительно  напряжением 0,4 кВ и ниже</t>
  </si>
  <si>
    <t>воздушные линии на железобетонных опорах изолированным алюминиевым проводом сечением до 50 мм2 включительно  напряжением 0,4 кВ и ниже</t>
  </si>
  <si>
    <t>воздушные линии на деревянных опорах изолированным алюминиевым проводом сечением от 50 до 100 мм2 включительно напряжением 0,4 кВ и ниже</t>
  </si>
  <si>
    <t>воздушные линии на металлических опорах изолированным алюминиевым проводом сечением от 50 до 100 мм2 включительно напряжением 0,4 кВ и ниже</t>
  </si>
  <si>
    <t>воздушные линии на деревянных опорах изолированным алюминиевым проводом от 100 до 200 мм2 включительно напряжением 0,4 кВ и ниже</t>
  </si>
  <si>
    <t>воздушные линии на деревянных опорах изолированным сталеалюминиевым проводом сечением до 50 мм2 включительно напряжением 1 – 20 кВ</t>
  </si>
  <si>
    <t>воздушные линии на деревянных опорах неизолированным сталеалюминиевым проводом сечением до 50 мм2 включительно напряжением 1 – 20 кВ</t>
  </si>
  <si>
    <t>воздушные линии на железобетонных опорах изолированным сталеалюминиевым проводом сечением до 50 мм2 включительно напряжением 1 – 20 кВ</t>
  </si>
  <si>
    <t>воздушные линии на деревянных опорах изолированным сталеалюминиевым проводом сечением от 50 до 100 мм2 включительно напряжением 1 – 20 кВ</t>
  </si>
  <si>
    <t>воздушные линии на деревянных опорах неизолированным сталеалюминиевым проводом сечением от 50 до 100 мм2 включительно напряжением 1 – 20 кВ</t>
  </si>
  <si>
    <t>воздушные линии на железобетонных опорах изолированным алюминиевым проводом сечением от 50 до 100 мм2 включительно  напряжением 35 кВ</t>
  </si>
  <si>
    <t>воздушные линии на деревянных опорах неизолированным алюминиевым проводом сечением до 50 мм2 включительно   напряжением 0,4 кВ и ниже</t>
  </si>
  <si>
    <t>воздушные линии на железобетонных опорах изолированным алюминиевым проводом  сечением до 50 мм2 включительно  напряжением 0,4 кВ и ниже</t>
  </si>
  <si>
    <t>воздушные линии на деревянных опорах изолированным алюминиевым проводом сечением до 50 мм2 включительно    напряжением 0,4 кВ и ниже</t>
  </si>
  <si>
    <t>воздушные линии на деревянных опорах изолированным сталеалюминиевым проводом сечением от 100 до 200 мм2 включительно напряжением 1 – 20 кВ</t>
  </si>
  <si>
    <t>воздушные линии на деревянных опорах неизолированным сталеалюминиевым проводом сечением от 100 до 200 мм2 включительно напряжением 1 – 20 кВ</t>
  </si>
  <si>
    <t>кабельные линии в траншеях одножильные с резиновой или пластмассовой изоляцией сечением до 50 мм2 включительно  напряжением 0,4 кВ и ниже</t>
  </si>
  <si>
    <t>кабельные линии в траншеях многожильные с резиновой или пластмассовой изоляцией сечением до 50 мм2 включительно  напряжением 0,4 кВ и ниже</t>
  </si>
  <si>
    <t>кабельные линии в траншеях одножильные с резиновой или пластмассовой изоляцией сечением от 50 до 100 мм2 включительно  напряжением 0,4 кВ и ниже</t>
  </si>
  <si>
    <t>кабельные линии в траншеях многожильные с резиновой или пластмассовой изоляцией сечением от 50 до 100 мм2 включительно  напряжением 0,4 кВ и ниже</t>
  </si>
  <si>
    <t>кабельные линии в траншеях одножильные с резиновой или пластмассовой изоляцией сечением от 100 до 200 мм2 включительно  напряжением 0,4 кВ и ниже</t>
  </si>
  <si>
    <t>кабельные линии в траншеях многожильные с резиновой или пластмассовой изоляцией сечением от 100 до 200 мм2 включительно  напряжением 0,4 кВ и ниже</t>
  </si>
  <si>
    <t>кабельные линии в траншеях многожильные с резиновой или пластмассовой изоляцией сечением от 200 до 500 мм2 включительно  напряжением 0,4 кВ и ниже</t>
  </si>
  <si>
    <t>кабельные линии в каналах многожильные с резиновой или пластмассовой изоляцией сечением до 50 мм2 включительно  напряжением 0,4 кВ и ниже</t>
  </si>
  <si>
    <t>кабельные линии в каналах многожильные с резиновой или пластмассовой изоляцией сечением от 50 до 100 мм2 включительно  напряжением 0,4 кВ и ниже</t>
  </si>
  <si>
    <t>кабельные линии в каналах многожильные с резиновой или пластмассовой изоляцией сечением от 100 до 200 мм2 включительно  напряжением 0,4 кВ и ниже</t>
  </si>
  <si>
    <t>кабельные линии в каналах многожильные с резиновой или пластмассовой изоляцией сечением от 200 до 500 мм2 включительно  напряжением 0,4 кВ и ниже</t>
  </si>
  <si>
    <t>кабельные линии в траншеях одножильные с бумажной изоляцией сечением до 50 мм2 включительно  напряжением 1 – 20 кВ</t>
  </si>
  <si>
    <t>кабельные линии в траншеях многожильные с резиновой или пластмассовой изоляцией сечением до 50 мм2 включительно напряжением 1 – 20 кВ</t>
  </si>
  <si>
    <t>кабельные линии в траншеях одножильные с резиновой или пластмассовой изоляцией сечением от 50 до 100 мм2 включительно напряжением 1 – 20 кВ</t>
  </si>
  <si>
    <t>кабельные линии в траншеях многожильные с резиновой или пластмассовой изоляцией сечением от 50 до 100 мм2 включительно напряжением 1 – 20 кВ</t>
  </si>
  <si>
    <t>кабельные линии в траншеях многожильные с резиновой или пластмассовой изоляцией сечением от 100 до 200 мм2 включительно напряжением 1 – 20 кВ</t>
  </si>
  <si>
    <t>кабельные линии в траншеях многожильные с бумажной изоляцией сечением от 100 до 200 мм2 включительно  напряжением 1 – 20 кВ</t>
  </si>
  <si>
    <t>кабельные линии в траншеях многожильные с резиновой или пластмассовой изоляцией сечением от 200 до 500 мм2 включительно напряжением 1 – 20 кВ</t>
  </si>
  <si>
    <t>кабельные линии в траншеях многожильные с бумажной изоляцией сечением от 200 до 500 мм2 включительно  напряжением 1 – 20 кВ</t>
  </si>
  <si>
    <t>1.1.2.1.2.1.4</t>
  </si>
  <si>
    <t>кабельные линии в каналах одножильные с бумажной изоляцией сечением от 100 до 200 мм2 включительно напряжением 1 – 20 кВ</t>
  </si>
  <si>
    <t>кабельные линии в каналах одножильные с резиновой или пластмассовой изоляцией сечением от 200 до 500 мм2 включительно  напряжением 1 – 20 кВ</t>
  </si>
  <si>
    <t>1.1.2.1.2.2.2</t>
  </si>
  <si>
    <t>кабельные линии в траншеях многожильные с бумажной изоляцией сечением от 50 до 100 мм2 включительно  напряжением 0,4 кВ и ниже</t>
  </si>
  <si>
    <t>кабельные линии в траншеях одножильные с бумажной изоляцией сечением от 50 до 100 мм2 включительно  напряжением 1 – 20 кВ</t>
  </si>
  <si>
    <t>распределительные пункты номинальным током от 500 до 1000 А включительно напряжением 1 – 20 кВ</t>
  </si>
  <si>
    <t>распределительные пункты номинальным током свыше 1000 А напряжением 1 – 20 кВ</t>
  </si>
  <si>
    <t>Трансформаторная мощность от 420 до 1000 кВА включительно</t>
  </si>
  <si>
    <t>1.1.1.1.1.3.1</t>
  </si>
  <si>
    <t>1.1.1.1.1.3.2</t>
  </si>
  <si>
    <t>1.1.1.1.1.3.3</t>
  </si>
  <si>
    <t>Плановые значения стоимости на год 2022, 
тыс. рублей</t>
  </si>
  <si>
    <t>1.1.1.2.1.2</t>
  </si>
  <si>
    <t>1.1.1.2.1.2.1</t>
  </si>
  <si>
    <t>1.1.1.2.2.1.3</t>
  </si>
  <si>
    <t>1.1.2.2.1.1.2</t>
  </si>
  <si>
    <t>1.1.2.2.1.1.3</t>
  </si>
  <si>
    <t>1.1.3.1.2.2</t>
  </si>
  <si>
    <t>1.2.1.1.1.3.1</t>
  </si>
  <si>
    <t>1.2.1.1.1.3.2</t>
  </si>
  <si>
    <t>1.2.1.1.1.3.3</t>
  </si>
  <si>
    <t>1.2.1.2.1.2</t>
  </si>
  <si>
    <t>1.2.1.2.1.2.1</t>
  </si>
  <si>
    <t>1.2.1.2.2.1.3</t>
  </si>
  <si>
    <t>1.2.2.1.2.1.4</t>
  </si>
  <si>
    <t>1.2.2.1.2.2.2</t>
  </si>
  <si>
    <t>1.2.2.1.2.2.3</t>
  </si>
  <si>
    <t>1.2.2.2.1.1.1</t>
  </si>
  <si>
    <t>1.2.2.2.1.1.2</t>
  </si>
  <si>
    <t>1.2.2.2.1.1.3</t>
  </si>
  <si>
    <t>1.2.3.1.2.2</t>
  </si>
  <si>
    <t>1.1.1.1.1.1.1</t>
  </si>
  <si>
    <t>1.1.1.1.1.2.1.1</t>
  </si>
  <si>
    <t>1.1.1.1.1.2.1.2</t>
  </si>
  <si>
    <t>1.1.1.1.1.2.2.1</t>
  </si>
  <si>
    <t>1.1.1.1.1.2.3.1</t>
  </si>
  <si>
    <t>1.1.1.1.1.3.1.1</t>
  </si>
  <si>
    <t>1.1.1.1.1.3.1.2</t>
  </si>
  <si>
    <t>1.1.1.1.1.3.1.3</t>
  </si>
  <si>
    <t>1.1.1.1.1.3.2.1</t>
  </si>
  <si>
    <t>1.1.1.1.1.3.2.2</t>
  </si>
  <si>
    <t>1.1.1.1.1.3.3.1</t>
  </si>
  <si>
    <t>1.1.1.1.2.1.1.1</t>
  </si>
  <si>
    <t>1.1.1.1.2.1.1.2</t>
  </si>
  <si>
    <t>1.1.1.1.2.1.1.3</t>
  </si>
  <si>
    <t>1.1.1.1.2.1.2.1</t>
  </si>
  <si>
    <t>1.1.1.1.2.1.2.2</t>
  </si>
  <si>
    <t>1.1.1.1.3.1</t>
  </si>
  <si>
    <t>1.1.2.1.1.1.1.1</t>
  </si>
  <si>
    <t>1.1.2.1.1.1.3.1</t>
  </si>
  <si>
    <t>1.1.2.1.1.1.4.1</t>
  </si>
  <si>
    <t>1.1.2.1.3.2.1.1</t>
  </si>
  <si>
    <t>1.1.2.1.3.2.2.1</t>
  </si>
  <si>
    <t>1.1.2.1.3.2.3.1</t>
  </si>
  <si>
    <t>1.1.2.1.3.2.4.1</t>
  </si>
  <si>
    <t>1.1.2.1.2.1.1.1</t>
  </si>
  <si>
    <t>1.1.2.1.2.1.1.2</t>
  </si>
  <si>
    <t>1.1.2.1.2.1.2.1</t>
  </si>
  <si>
    <t>1.1.2.1.2.1.2.2</t>
  </si>
  <si>
    <t>1.1.2.1.2.1.3.1</t>
  </si>
  <si>
    <t>1.1.2.1.2.1.3.2</t>
  </si>
  <si>
    <t>1.1.2.1.2.1.4.1</t>
  </si>
  <si>
    <t>1.1.2.1.2.1.4.2</t>
  </si>
  <si>
    <t>1.1.2.1.2.2.1.1</t>
  </si>
  <si>
    <t>1.1.2.1.2.2.2.1</t>
  </si>
  <si>
    <t>1.1.3.1.2.2.1</t>
  </si>
  <si>
    <t>1.1.3.1.2.2.2</t>
  </si>
  <si>
    <t>1.2.1.1.1.2.1.1</t>
  </si>
  <si>
    <t>1.2.1.1.1.2.1.2</t>
  </si>
  <si>
    <t>1.2.1.1.1.2.2.1</t>
  </si>
  <si>
    <t>1.2.1.1.1.2.3.1</t>
  </si>
  <si>
    <t>1.2.1.1.1.3.1.1</t>
  </si>
  <si>
    <t>1.2.1.1.1.3.1.2</t>
  </si>
  <si>
    <t>1.2.1.1.1.3.1.3</t>
  </si>
  <si>
    <t>1.2.1.1.1.3.2.1</t>
  </si>
  <si>
    <t>1.2.1.1.1.3.2.2</t>
  </si>
  <si>
    <t>1.2.1.1.1.3.3.1</t>
  </si>
  <si>
    <t>1.2.1.1.2.1.1.1</t>
  </si>
  <si>
    <t>1.2.1.1.2.1.1.2</t>
  </si>
  <si>
    <t>1.2.1.1.2.1.1.3</t>
  </si>
  <si>
    <t>1.2.1.1.2.1.2.1</t>
  </si>
  <si>
    <t>1.2.1.1.2.1.2.2</t>
  </si>
  <si>
    <t>1.2.1.1.3.1</t>
  </si>
  <si>
    <t>1.2.2.1.1.1.1.1</t>
  </si>
  <si>
    <t>1.2.2.1.1.1.1.2</t>
  </si>
  <si>
    <t>1.2.2.1.1.1.2.1</t>
  </si>
  <si>
    <t>1.2.2.1.1.1.2.2</t>
  </si>
  <si>
    <t>1.2.2.1.1.1.3.1</t>
  </si>
  <si>
    <t>1.2.2.1.1.1.3.2</t>
  </si>
  <si>
    <t>1.2.2.1.1.1.4.1</t>
  </si>
  <si>
    <t>1.2.2.1.1.2.1.1</t>
  </si>
  <si>
    <t>1.2.2.1.1.2.2.1</t>
  </si>
  <si>
    <t>1.2.2.1.1.2.3.1</t>
  </si>
  <si>
    <t>1.2.2.1.1.2.4.1</t>
  </si>
  <si>
    <t>1.2.2.1.2.1.1.1</t>
  </si>
  <si>
    <t>1.2.2.1.2.1.1.2</t>
  </si>
  <si>
    <t>1.2.2.1.2.1.2.1</t>
  </si>
  <si>
    <t>1.2.2.1.2.1.2.2</t>
  </si>
  <si>
    <t>1.2.2.1.2.1.3.1</t>
  </si>
  <si>
    <t>1.2.2.1.2.1.3.2</t>
  </si>
  <si>
    <t>1.2.2.1.2.1.4.1</t>
  </si>
  <si>
    <t>1.2.2.1.2.1.4.2</t>
  </si>
  <si>
    <t>1.2.2.1.2.2.2.1</t>
  </si>
  <si>
    <t>1.2.2.1.2.2.3.1</t>
  </si>
  <si>
    <t>1.2.3.1.2.2.1</t>
  </si>
  <si>
    <t>1.2.3.1.2.2.2</t>
  </si>
  <si>
    <t>1.1.1.2.1.2.1.1</t>
  </si>
  <si>
    <t>1.1.1.2.1.1.1.1</t>
  </si>
  <si>
    <t>1.1.1.2.1.1.2.1</t>
  </si>
  <si>
    <t>1.1.1.2.1.1.3.1</t>
  </si>
  <si>
    <t>1.1.1.2.1.2.1.2</t>
  </si>
  <si>
    <t>1.1.1.2.1.2.1.3</t>
  </si>
  <si>
    <t>1.1.1.2.2.1.1.1</t>
  </si>
  <si>
    <t>1.1.1.2.2.1.1.2</t>
  </si>
  <si>
    <t>1.1.1.2.2.1.2.1</t>
  </si>
  <si>
    <t>1.1.1.2.2.1.3.1</t>
  </si>
  <si>
    <t>1.1.1.2.2.1.3.2</t>
  </si>
  <si>
    <t>1.1.2.1.1.1.1.2</t>
  </si>
  <si>
    <t>1.1.2.1.1.1.2.1</t>
  </si>
  <si>
    <t>1.1.2.1.1.1.2.2</t>
  </si>
  <si>
    <t>1.1.2.1.1.1.3.2</t>
  </si>
  <si>
    <t>1.1.2.2.1.1.1.1</t>
  </si>
  <si>
    <t>1.1.2.2.1.1.2.1</t>
  </si>
  <si>
    <t>1.1.2.2.1.1.3.1</t>
  </si>
  <si>
    <t>1.1.2.2.1.2.2.1</t>
  </si>
  <si>
    <t>1.2.1.2.1.1.1.1</t>
  </si>
  <si>
    <t>1.2.1.2.1.1.2.1</t>
  </si>
  <si>
    <t>1.2.1.2.1.1.3.1</t>
  </si>
  <si>
    <t>1.2.1.2.1.2.1.1</t>
  </si>
  <si>
    <t>1.2.1.2.1.2.1.2</t>
  </si>
  <si>
    <t>1.2.1.2.1.2.1.3</t>
  </si>
  <si>
    <t>1.2.1.2.2.1.1.1</t>
  </si>
  <si>
    <t>1.2.1.2.2.1.1.2</t>
  </si>
  <si>
    <t>1.2.1.2.2.1.2.1</t>
  </si>
  <si>
    <t>1.2.1.2.2.1.3.1</t>
  </si>
  <si>
    <t>1.2.1.2.2.1.3.2</t>
  </si>
  <si>
    <t>1.2.2.2.1.1.1.1</t>
  </si>
  <si>
    <t>1.2.2.2.1.1.2.1</t>
  </si>
  <si>
    <t>1.2.2.2.1.1.3.1</t>
  </si>
  <si>
    <t>1.2.2.2.2.1.2.1</t>
  </si>
  <si>
    <t>Трансформаторная мощность от от 250 до 400 кВА включительно</t>
  </si>
  <si>
    <t>Трансформаторная мощность от 250 до 400 кВА включительно</t>
  </si>
  <si>
    <t>Трансформаторная мощность от от 420 до 1000 кВА включительно</t>
  </si>
  <si>
    <t>2</t>
  </si>
  <si>
    <t>2.1</t>
  </si>
  <si>
    <t>2.1.1</t>
  </si>
  <si>
    <t>2.1.1.1</t>
  </si>
  <si>
    <t>строительство воздушных линий, на уровне напряжения 0,4 кВ</t>
  </si>
  <si>
    <t>2.1.1.1.1</t>
  </si>
  <si>
    <t>Опоры ж/б, провод изолированный сталеалюминиевый</t>
  </si>
  <si>
    <t>2.1.1.1.1.1</t>
  </si>
  <si>
    <t>до 50 кв.мм включительно одноцепные</t>
  </si>
  <si>
    <t>2.1.1.1.1.1.1</t>
  </si>
  <si>
    <t>Город</t>
  </si>
  <si>
    <t>2.1.1.1.1.1.2</t>
  </si>
  <si>
    <t>Село</t>
  </si>
  <si>
    <t>2.1.1.1.1.2</t>
  </si>
  <si>
    <t>до 50 кв.мм включительно двухцепные</t>
  </si>
  <si>
    <t>2.1.1.1.1.2.1</t>
  </si>
  <si>
    <t>2.1.1.1.1.2.2</t>
  </si>
  <si>
    <t>2.1.1.1.1.3</t>
  </si>
  <si>
    <t>от 50 до 100 кв.мм включительно одноцепные</t>
  </si>
  <si>
    <t>2.1.1.1.1.3.1</t>
  </si>
  <si>
    <t>2.1.1.1.1.3.2</t>
  </si>
  <si>
    <t>2.1.1.1.1.4</t>
  </si>
  <si>
    <t>от 50 до 100 кв.мм включительно двухцепные</t>
  </si>
  <si>
    <t>2.1.1.1.1.4.1</t>
  </si>
  <si>
    <t>2.1.1.1.1.4.2</t>
  </si>
  <si>
    <t>2.1.1.2</t>
  </si>
  <si>
    <t>строительство воздушных линий, на уровне напряжения 10 кВ</t>
  </si>
  <si>
    <t>2.1.1.2.1</t>
  </si>
  <si>
    <t>2.1.1.2.1.1</t>
  </si>
  <si>
    <t>2.1.1.2.1.1.1</t>
  </si>
  <si>
    <t>2.1.1.2.1.1.2</t>
  </si>
  <si>
    <t>2.1.1.2.1.2</t>
  </si>
  <si>
    <t>2.1.1.2.1.2.1</t>
  </si>
  <si>
    <t>2.1.1.2.1.2.2</t>
  </si>
  <si>
    <t>2.1.1.2.1.3</t>
  </si>
  <si>
    <t>2.1.1.2.1.3.1</t>
  </si>
  <si>
    <t>2.1.1.2.1.3.2</t>
  </si>
  <si>
    <t>2.1.1.2.2</t>
  </si>
  <si>
    <t>Опоры ж/б, провод неизолированный сталеалюминиевый</t>
  </si>
  <si>
    <t>2.1.1.2.2.1</t>
  </si>
  <si>
    <t>2.1.1.2.2.1.1</t>
  </si>
  <si>
    <t>2.1.1.2.2.1.2</t>
  </si>
  <si>
    <t>2.1.2</t>
  </si>
  <si>
    <t>2.1.2.1</t>
  </si>
  <si>
    <t>строительство кабельных линий, на уровне напряжения 0,4 кВ</t>
  </si>
  <si>
    <t>2.1.2.1.1</t>
  </si>
  <si>
    <t>Многожильные с резиновой или пластмассовой изоляцией</t>
  </si>
  <si>
    <t>2.1.2.1.1.1</t>
  </si>
  <si>
    <t>до 50 кв.мм включительно с одним кабелем в траншее</t>
  </si>
  <si>
    <t>2.1.2.1.1.1.1</t>
  </si>
  <si>
    <t>2.1.2.1.1.1.2</t>
  </si>
  <si>
    <t>2.1.2.1.1.2</t>
  </si>
  <si>
    <t>от 50 до 100 кв.мм включительно с одним кабелем в траншее</t>
  </si>
  <si>
    <t>2.1.2.1.1.2.1</t>
  </si>
  <si>
    <t>2.1.2.1.1.2.2</t>
  </si>
  <si>
    <t>2.1.2.1.2</t>
  </si>
  <si>
    <t>Многожильные с бумажной изоляцией</t>
  </si>
  <si>
    <t>2.1.2.1.2.1</t>
  </si>
  <si>
    <t>2.1.2.1.2.1.1</t>
  </si>
  <si>
    <t>2.1.2.1.2.1.2</t>
  </si>
  <si>
    <t>2.1.2.2</t>
  </si>
  <si>
    <t>строительство кабельных линий, на уровне напряжения 10 кВ</t>
  </si>
  <si>
    <t>2.1.2.2.1</t>
  </si>
  <si>
    <t>2.1.2.2.1.1</t>
  </si>
  <si>
    <t>2.1.2.2.1.1.1</t>
  </si>
  <si>
    <t>2.1.2.2.1.1.2</t>
  </si>
  <si>
    <t>2.1.2.2.1.2</t>
  </si>
  <si>
    <t>2.1.2.2.1.2.1</t>
  </si>
  <si>
    <t>2.1.2.2.1.2.2</t>
  </si>
  <si>
    <t>2.1.2.2.1.3</t>
  </si>
  <si>
    <t>от 100 до 200 кв.мм включительно с одним кабелем в траншее</t>
  </si>
  <si>
    <t>2.1.2.2.1.3.1</t>
  </si>
  <si>
    <t>2.1.2.2.1.3.2</t>
  </si>
  <si>
    <t>2.1.3</t>
  </si>
  <si>
    <t>2.1.3.1</t>
  </si>
  <si>
    <t>0,4 кВ</t>
  </si>
  <si>
    <t>2.1.3.2</t>
  </si>
  <si>
    <t>10 кВ</t>
  </si>
  <si>
    <t>2.1.4</t>
  </si>
  <si>
    <t>2.1.4.1</t>
  </si>
  <si>
    <t>2.1.4.1.1</t>
  </si>
  <si>
    <t>до 25 кВА включительно</t>
  </si>
  <si>
    <t>2.1.4.1.1.1</t>
  </si>
  <si>
    <t>2.1.4.1.1.2</t>
  </si>
  <si>
    <t>2.1.4.1.2</t>
  </si>
  <si>
    <t>от 25 до 100 кВА включительно столбового/мачтового типа</t>
  </si>
  <si>
    <t>2.1.4.1.2.1</t>
  </si>
  <si>
    <t>2.1.4.1.2.2</t>
  </si>
  <si>
    <t>2.1.4.1.3</t>
  </si>
  <si>
    <t>от 25 до 100 кВА включительно шкафного или киоскового типа</t>
  </si>
  <si>
    <t>2.1.4.1.3.1</t>
  </si>
  <si>
    <t>2.1.4.1.3.2</t>
  </si>
  <si>
    <t>2.1.4.1.4</t>
  </si>
  <si>
    <t>от 100 до 250 кВА включительно столбового/мачтового типа</t>
  </si>
  <si>
    <t>2.1.4.1.4.1</t>
  </si>
  <si>
    <t>2.1.4.1.4.2</t>
  </si>
  <si>
    <t>2.1.4.2</t>
  </si>
  <si>
    <t>Двухтрансформаторные и более</t>
  </si>
  <si>
    <t>2.1.4.2.1</t>
  </si>
  <si>
    <t>2.1.4.2.1.1</t>
  </si>
  <si>
    <t>2.1.4.2.2</t>
  </si>
  <si>
    <t>2.1.4.2.2.1</t>
  </si>
  <si>
    <t>2.1.4.2.2.2</t>
  </si>
  <si>
    <t>2.1.5</t>
  </si>
  <si>
    <t>2.1.5.1</t>
  </si>
  <si>
    <t>2.1.5.2</t>
  </si>
  <si>
    <t>2.2</t>
  </si>
  <si>
    <t>2.2.1</t>
  </si>
  <si>
    <t>2.2.1.1</t>
  </si>
  <si>
    <t>2.2.1.1.1</t>
  </si>
  <si>
    <t>2.2.1.1.1.1</t>
  </si>
  <si>
    <t>2.2.1.1.1.1.1</t>
  </si>
  <si>
    <t>2.2.1.1.1.1.2</t>
  </si>
  <si>
    <t>2.2.1.1.1.2</t>
  </si>
  <si>
    <t>2.2.1.1.1.2.1</t>
  </si>
  <si>
    <t>2.2.1.1.1.2.2</t>
  </si>
  <si>
    <t>2.2.1.1.1.3</t>
  </si>
  <si>
    <t>2.2.1.1.1.3.1</t>
  </si>
  <si>
    <t>2.2.1.1.1.3.2</t>
  </si>
  <si>
    <t>2.2.1.1.1.4</t>
  </si>
  <si>
    <t>2.2.1.1.1.4.1</t>
  </si>
  <si>
    <t>2.2.1.1.1.4.2</t>
  </si>
  <si>
    <t>2.2.1.1.1.5</t>
  </si>
  <si>
    <t>от 100 до 200 кв.мм включительно одноцепные</t>
  </si>
  <si>
    <t>2.2.1.1.1.5.1</t>
  </si>
  <si>
    <t>2.2.1.1.1.5.2</t>
  </si>
  <si>
    <t>2.2.1.2</t>
  </si>
  <si>
    <t>2.2.1.2.1</t>
  </si>
  <si>
    <t>2.2.1.2.1.1</t>
  </si>
  <si>
    <t>2.2.1.2.1.1.1</t>
  </si>
  <si>
    <t>2.2.1.2.1.1.2</t>
  </si>
  <si>
    <t>2.2.1.2.1.2</t>
  </si>
  <si>
    <t>2.2.1.2.1.2.1</t>
  </si>
  <si>
    <t>2.2.1.2.1.2.2</t>
  </si>
  <si>
    <t>2.2.1.2.1.3</t>
  </si>
  <si>
    <t>2.2.1.2.1.3.1</t>
  </si>
  <si>
    <t>2.2.1.2.1.3.2</t>
  </si>
  <si>
    <t>2.2.2</t>
  </si>
  <si>
    <t>2.2.2.1</t>
  </si>
  <si>
    <t>2.2.2.1.1</t>
  </si>
  <si>
    <t>Многожильные с резиновой и пластмассовой изоляцией</t>
  </si>
  <si>
    <t>2.2.2.1.1.1</t>
  </si>
  <si>
    <t>2.2.2.1.1.1.1</t>
  </si>
  <si>
    <t>2.2.2.1.1.1.2</t>
  </si>
  <si>
    <t>2.2.2.1.1.2</t>
  </si>
  <si>
    <t>2.2.2.1.1.2.1</t>
  </si>
  <si>
    <t>2.2.2.1.1.2.2</t>
  </si>
  <si>
    <t>2.2.2.1.1.3</t>
  </si>
  <si>
    <t>от 100 до 200 кв.мм включительно  с одним кабелем в траншее</t>
  </si>
  <si>
    <t>2.2.2.1.1.3.1</t>
  </si>
  <si>
    <t>2.2.2.1.1.3.2</t>
  </si>
  <si>
    <t>2.2.2.1.1.4</t>
  </si>
  <si>
    <t>от 200 до 500 кв.мм включительно  с одним кабелем в траншее</t>
  </si>
  <si>
    <t>2.2.2.1.1.4.1</t>
  </si>
  <si>
    <t>2.2.2.1.1.4.2</t>
  </si>
  <si>
    <t>2.2.2.1.2</t>
  </si>
  <si>
    <t>2.2.2.1.2.1</t>
  </si>
  <si>
    <t>2.2.2.1.2.1.1</t>
  </si>
  <si>
    <t>2.2.2.1.2.1.2</t>
  </si>
  <si>
    <t>2.2.2.1.2.2</t>
  </si>
  <si>
    <t>2.2.2.1.2.2.1</t>
  </si>
  <si>
    <t>2.2.2.1.2.2.2</t>
  </si>
  <si>
    <t>2.2.2.1.2.3</t>
  </si>
  <si>
    <t>2.2.2.1.2.3.1</t>
  </si>
  <si>
    <t>2.2.2.1.2.3.2</t>
  </si>
  <si>
    <t>2.2.2.1.2.4</t>
  </si>
  <si>
    <t>2.2.2.1.2.4.1</t>
  </si>
  <si>
    <t>2.2.2.1.2.4.2</t>
  </si>
  <si>
    <t>2.2.2.2</t>
  </si>
  <si>
    <t>2.2.2.2.1</t>
  </si>
  <si>
    <t>2.2.2.2.1.1</t>
  </si>
  <si>
    <t>2.2.2.2.1.1.1</t>
  </si>
  <si>
    <t>2.2.2.2.1.1.2</t>
  </si>
  <si>
    <t>2.2.2.2.2</t>
  </si>
  <si>
    <t>2.2.2.2.2.1</t>
  </si>
  <si>
    <t>2.2.2.2.2.1.1</t>
  </si>
  <si>
    <t>2.2.2.2.2.1.2</t>
  </si>
  <si>
    <t>2.2.2.2.2.2</t>
  </si>
  <si>
    <t>2.2.2.2.2.2.1</t>
  </si>
  <si>
    <t>2.2.2.2.2.2.2</t>
  </si>
  <si>
    <t>2.2.2.2.2.3</t>
  </si>
  <si>
    <t>2.2.2.2.2.3.1</t>
  </si>
  <si>
    <t>2.2.2.2.2.3.2</t>
  </si>
  <si>
    <t>2.2.2.2.2.4</t>
  </si>
  <si>
    <t>2.2.2.2.2.4.1</t>
  </si>
  <si>
    <t>2.2.2.2.2.4.2</t>
  </si>
  <si>
    <t>2.2.3</t>
  </si>
  <si>
    <t>2.2.3.1</t>
  </si>
  <si>
    <t>2.2.3.2</t>
  </si>
  <si>
    <t>2.2.4</t>
  </si>
  <si>
    <t>2.2.4.1</t>
  </si>
  <si>
    <t>2.2.4.1.1</t>
  </si>
  <si>
    <t>до 25 кВА включительно Столбового/мачтового типа</t>
  </si>
  <si>
    <t>2.2.4.1.1.1</t>
  </si>
  <si>
    <t>2.2.4.1.1.2</t>
  </si>
  <si>
    <t>2.2.4.1.2</t>
  </si>
  <si>
    <t>от 25 до 100 кВА включительно  Столбового/мачтового типа</t>
  </si>
  <si>
    <t>2.2.4.1.2.1</t>
  </si>
  <si>
    <t>2.2.4.1.2.2</t>
  </si>
  <si>
    <t>2.2.4.1.3</t>
  </si>
  <si>
    <t xml:space="preserve">от 25 до 100 кВА включительно шкафного или киоскового типа </t>
  </si>
  <si>
    <t>2.2.4.1.3.1</t>
  </si>
  <si>
    <t>2.2.4.1.3.2</t>
  </si>
  <si>
    <t>2.2.4.1.4</t>
  </si>
  <si>
    <t>от 100 до 250 кВА включительно Столбового/мачтового типа</t>
  </si>
  <si>
    <t>2.2.4.1.4.1</t>
  </si>
  <si>
    <t>2.2.4.1.4.2</t>
  </si>
  <si>
    <t>2.2.4.1.5</t>
  </si>
  <si>
    <t xml:space="preserve">от 100 до 250 кВА включительно  шкафного или киоскового типа </t>
  </si>
  <si>
    <t>2.2.4.1.5.1</t>
  </si>
  <si>
    <t>2.2.4.1.5.2</t>
  </si>
  <si>
    <t>2.2.4.1.6</t>
  </si>
  <si>
    <t xml:space="preserve">от 100 до 250 кВА включительно блочного типа </t>
  </si>
  <si>
    <t>2.2.4.1.6.1</t>
  </si>
  <si>
    <t>2.2.4.1.6.2</t>
  </si>
  <si>
    <t>2.2.4.1.7</t>
  </si>
  <si>
    <t>от 250 до 400 кВА включительно Столбового/мачтового типа</t>
  </si>
  <si>
    <t>2.2.4.1.7.1</t>
  </si>
  <si>
    <t>2.2.4.1.7.2</t>
  </si>
  <si>
    <t>2.2.4.1.8</t>
  </si>
  <si>
    <t xml:space="preserve">от 250 до 400 кВА включительно шкафного или киоскового типа </t>
  </si>
  <si>
    <t>2.2.4.1.8.1</t>
  </si>
  <si>
    <t>2.2.4.1.8.2</t>
  </si>
  <si>
    <t>2.2.4.1.9</t>
  </si>
  <si>
    <t xml:space="preserve">от 250 до 400 кВА включительно блочного типа </t>
  </si>
  <si>
    <t>2.2.4.1.9.1</t>
  </si>
  <si>
    <t>2.2.4.1.9.2</t>
  </si>
  <si>
    <t>2.2.4.1.10</t>
  </si>
  <si>
    <t xml:space="preserve">от 420 до 1000 кВА включительно шкафного или киоскового типа </t>
  </si>
  <si>
    <t>2.2.4.1.10.1</t>
  </si>
  <si>
    <t>2.2.4.1.10.2</t>
  </si>
  <si>
    <t>2.2.4.2</t>
  </si>
  <si>
    <t>2.2.4.2.1</t>
  </si>
  <si>
    <t>2.2.4.2.1.1</t>
  </si>
  <si>
    <t>2.2.4.2.1.2</t>
  </si>
  <si>
    <t>2.2.4.2.2</t>
  </si>
  <si>
    <t xml:space="preserve">от 100 до 250 кВА включительно шкафного или киоскового типа </t>
  </si>
  <si>
    <t>2.2.4.2.2.1</t>
  </si>
  <si>
    <t>2.2.4.2.2.2</t>
  </si>
  <si>
    <t>2.2.4.2.3</t>
  </si>
  <si>
    <t>от 100 до 250 кВА включительно блочного типа</t>
  </si>
  <si>
    <t>2.2.4.2.3.1</t>
  </si>
  <si>
    <t>2.2.4.2.3.2</t>
  </si>
  <si>
    <t>2.2.4.2.4</t>
  </si>
  <si>
    <t>2.2.4.2.4.1</t>
  </si>
  <si>
    <t>2.2.4.2.4.2</t>
  </si>
  <si>
    <t>2.2.4.2.5</t>
  </si>
  <si>
    <t>от 420 до 1000 кВА включительно Столбового/мачтового типа</t>
  </si>
  <si>
    <t>2.2.4.2.5.1</t>
  </si>
  <si>
    <t>2.2.4.2.5.2</t>
  </si>
  <si>
    <t>2.2.4.2.6</t>
  </si>
  <si>
    <t>2.2.4.2.6.1</t>
  </si>
  <si>
    <t>2.2.4.2.6.2</t>
  </si>
  <si>
    <t>2.2.4.2.7</t>
  </si>
  <si>
    <t xml:space="preserve">от 420 до 1000 кВА включительно блочного типа </t>
  </si>
  <si>
    <t>2.2.4.2.7.1</t>
  </si>
  <si>
    <t>2.2.4.2.7.2</t>
  </si>
  <si>
    <t>2.2.5</t>
  </si>
  <si>
    <t>2.2.5.1</t>
  </si>
  <si>
    <t>2.2.5.2</t>
  </si>
  <si>
    <t>Псковская область</t>
  </si>
  <si>
    <t>3</t>
  </si>
  <si>
    <t>3.1</t>
  </si>
  <si>
    <t>3.1.1</t>
  </si>
  <si>
    <t>3.1.1.1</t>
  </si>
  <si>
    <t>строительство воздушных линий, на уровне напряжения 0,4 кВ и ниже</t>
  </si>
  <si>
    <t>3.1.1.1.1</t>
  </si>
  <si>
    <t>На территории городских населённых пунктов</t>
  </si>
  <si>
    <t>3.1.1.1.1.1</t>
  </si>
  <si>
    <t>воздушные линии на деревянных опорах изолированным сталеалюминиевым проводом сечением до 50 квадратных мм включительно</t>
  </si>
  <si>
    <t>3.1.1.1.1.2</t>
  </si>
  <si>
    <t>воздушные линии на деревянных опорах изолированным сталеалюминиевым проводом сечением от 50 до 100 квадратных мм включительно</t>
  </si>
  <si>
    <t>3.1.1.1.1.3</t>
  </si>
  <si>
    <t>воздушные линии на деревянных опорах изолированным алюминиевым проводом сечением до 50 квадратных мм включительно</t>
  </si>
  <si>
    <t>3.1.1.1.1.4</t>
  </si>
  <si>
    <t>воздушные линии на деревянных опорах изолированным алюминиевым проводом сечением от 50 до 100 квадратных мм включительно</t>
  </si>
  <si>
    <t>3.1.1.1.1.5</t>
  </si>
  <si>
    <t>воздушные линии на деревянных опорах неизолированным алюминиевым проводом сечением до 50 квадратных мм включительно</t>
  </si>
  <si>
    <t>3.1.1.1.1.6</t>
  </si>
  <si>
    <t>воздушные линии на железобетонных опорах изолированным алюминиевым проводом сечением до 50 квадратных мм включительно</t>
  </si>
  <si>
    <t>3.1.1.1.2</t>
  </si>
  <si>
    <t>На территории, не относящейся к территории городских населённых пунктов</t>
  </si>
  <si>
    <t>3.1.1.1.2.1</t>
  </si>
  <si>
    <t>3.1.1.1.2.2</t>
  </si>
  <si>
    <t>3.1.1.1.2.3</t>
  </si>
  <si>
    <t>3.1.1.1.2.4</t>
  </si>
  <si>
    <t>3.1.1.1.2.5</t>
  </si>
  <si>
    <t>3.1.1.1.2.6</t>
  </si>
  <si>
    <t>3.1.1.2</t>
  </si>
  <si>
    <t>строительство воздушных линий, на уровне напряжения 1-20 кВ</t>
  </si>
  <si>
    <t>3.1.1.2.1</t>
  </si>
  <si>
    <t>3.1.1.2.1.1</t>
  </si>
  <si>
    <t>3.1.1.2.1.2</t>
  </si>
  <si>
    <t>3.1.1.2.1.3</t>
  </si>
  <si>
    <t>3.1.1.2.1.4</t>
  </si>
  <si>
    <t>3.1.1.2.1.5</t>
  </si>
  <si>
    <t>воздушные линии на деревянных опорах изолированным алюминиевым проводом сечением от 100 до 200 квадратных мм включительно</t>
  </si>
  <si>
    <t>3.1.1.2.1.6</t>
  </si>
  <si>
    <t>воздушные линии на металлических опорах изолированным сталеалюминиевым проводом сечением от 50 до 100 квадратных мм включительно</t>
  </si>
  <si>
    <t>3.1.1.2.1.7</t>
  </si>
  <si>
    <t>воздушные линии на железобетонных опорах изолированным сталеалюминиевым проводом сечением от 100 до 200 квадратных мм включительно</t>
  </si>
  <si>
    <t>3.1.1.2.2</t>
  </si>
  <si>
    <t>3.1.1.2.2.1</t>
  </si>
  <si>
    <t>3.1.1.2.2.2</t>
  </si>
  <si>
    <t>3.1.1.2.2.3</t>
  </si>
  <si>
    <t>3.1.1.2.2.4</t>
  </si>
  <si>
    <t>3.1.1.2.2.5</t>
  </si>
  <si>
    <t>3.1.1.2.2.6</t>
  </si>
  <si>
    <t>3.1.1.2.2.7</t>
  </si>
  <si>
    <t>3.1.1.3</t>
  </si>
  <si>
    <t>строительство воздушных линий, на уровне напряжения 35 кВ</t>
  </si>
  <si>
    <t>3.1.1.3.1</t>
  </si>
  <si>
    <t>3.1.1.3.1.1</t>
  </si>
  <si>
    <t>3.1.1.3.2</t>
  </si>
  <si>
    <t>3.1.1.3.2.1</t>
  </si>
  <si>
    <t>3.1.2</t>
  </si>
  <si>
    <t>3.1.2.1</t>
  </si>
  <si>
    <t>строительство кабельных линий, на уровне напряжения 0,4 кВ и ниже</t>
  </si>
  <si>
    <t>3.1.2.1.1</t>
  </si>
  <si>
    <t>3.1.2.1.1.1</t>
  </si>
  <si>
    <t>кабельные линии в траншеях одножильные с резиновой или пластмассовой изоляцией сечением провода до 50 квадратных мм включительно</t>
  </si>
  <si>
    <t>3.1.2.1.1.2</t>
  </si>
  <si>
    <t>кабельные линии в траншеях одножильные с резиновой или пластмассовой изоляцией сечением провода от 50 до 100 квадратных мм включительно</t>
  </si>
  <si>
    <t>3.1.2.1.1.3</t>
  </si>
  <si>
    <t>кабельные линии в траншеях одножильные с резиновой или пластмассовой изоляцией сечением провода от 100 до 200 квадратных мм включительно</t>
  </si>
  <si>
    <t>3.1.2.1.1.4</t>
  </si>
  <si>
    <t>кабельные линии в траншеях многожильные с резиновой или пластмассовой изоляцией сечением провода до 50 квадратных мм включительно</t>
  </si>
  <si>
    <t>3.1.2.1.1.5</t>
  </si>
  <si>
    <t>кабельные линии в траншеях многожильные с резиновой или пластмассовой изоляцией сечением провода от 50 до 100 квадратных мм включительно</t>
  </si>
  <si>
    <t>3.1.2.1.1.6</t>
  </si>
  <si>
    <t>кабельные линии в траншеях многожильные с резиновой или пластмассовой изоляцией сечением провода от 100 до 200 квадратных мм включительно</t>
  </si>
  <si>
    <t>3.1.2.1.1.7</t>
  </si>
  <si>
    <t>кабельные линии в траншеях многожильные с резиновой или пластмассовой изоляцией сечением провода от 200 до 500 квадратных мм включительно</t>
  </si>
  <si>
    <t>3.1.2.1.1.8</t>
  </si>
  <si>
    <t>кабельные линии в траншеях многожильные с резиновой или пластмассовой изоляцией сечением провода от 200 до 250 квадратных мм включительно с тремя кабелями в траншее</t>
  </si>
  <si>
    <t>3.1.2.1.1.9</t>
  </si>
  <si>
    <t>кабельные линии в траншеях многожильные с бумажной изоляцией сечением провода до 50 квадратных мм включительно</t>
  </si>
  <si>
    <t>3.1.2.1.1.10</t>
  </si>
  <si>
    <t>кабельные линии в траншеях многожильные с бумажной изоляцией сечением провода от 100 до 200 квадратных мм включительно</t>
  </si>
  <si>
    <t>3.1.2.1.1.11</t>
  </si>
  <si>
    <t>кабельные линии в траншеях многожильные с бумажной изоляцией сечением провода от 200 до 500 квадратных мм включительно</t>
  </si>
  <si>
    <t>3.1.2.1.1.12</t>
  </si>
  <si>
    <t>кабельные линии, прокладываемые путем горизонтального наклонного бурения, многожильные с резиновой или пластмассовой изоляцией сечением провода от 100 до 200 квадратных мм включительно</t>
  </si>
  <si>
    <t>3.1.2.1.1.13</t>
  </si>
  <si>
    <t>кабельные линии, прокладываемые путем горизонтального наклонного бурения, многожильные с резиновой или пластмассовой изоляцией сечением провода до 50 квадратных мм включительно</t>
  </si>
  <si>
    <t>3.1.2.1.1.14</t>
  </si>
  <si>
    <t>кабельные линии, прокладываемые путем горизонтального наклонного бурения, многожильные с резиновой или пластмассовой изоляцией сечением провода от 50 до 100 квадратных мм включительно</t>
  </si>
  <si>
    <t>3.1.2.1.1.15</t>
  </si>
  <si>
    <t>3.1.2.1.1.16</t>
  </si>
  <si>
    <t>кабельные линии, прокладываемые путем горизонтального наклонного бурения, многожильные с резиновой или пластмассовой изоляцией сечением провода от 200 до 500 квадратных мм включительно</t>
  </si>
  <si>
    <t>3.1.2.1.2</t>
  </si>
  <si>
    <t>3.1.2.1.2.1</t>
  </si>
  <si>
    <t>3.1.2.1.2.2</t>
  </si>
  <si>
    <t>3.1.2.1.2.3</t>
  </si>
  <si>
    <t>3.1.2.1.2.4</t>
  </si>
  <si>
    <t>3.1.2.1.2.5</t>
  </si>
  <si>
    <t>3.1.2.1.2.6</t>
  </si>
  <si>
    <t>3.1.2.1.2.7</t>
  </si>
  <si>
    <t>3.1.2.1.2.8</t>
  </si>
  <si>
    <t>3.1.2.1.2.9</t>
  </si>
  <si>
    <t>3.1.2.1.2.10</t>
  </si>
  <si>
    <t>3.1.2.1.2.11</t>
  </si>
  <si>
    <t>3.1.2.1.2.12</t>
  </si>
  <si>
    <t>3.1.2.1.2.13</t>
  </si>
  <si>
    <t>3.1.2.2</t>
  </si>
  <si>
    <t>строительство кабельных линий, на уровне напряжения 1-20 кВ</t>
  </si>
  <si>
    <t>3.1.2.2.1</t>
  </si>
  <si>
    <t>3.1.2.2.1.1</t>
  </si>
  <si>
    <t>3.1.2.2.1.2</t>
  </si>
  <si>
    <t>3.1.2.2.1.3</t>
  </si>
  <si>
    <t>кабельные линии в траншеях одножильные с резиновой или пластмассовой изоляцией сечением провода от 100 до 200 квадратных мм включительно с двумя кабелями в траншее</t>
  </si>
  <si>
    <t>3.1.2.2.1.4</t>
  </si>
  <si>
    <t>кабельные линии в траншеях одножильные с резиновой или пластмассовой изоляцией сечением провода от 200 до 500 квадратных мм включительно</t>
  </si>
  <si>
    <t>3.1.2.2.1.5</t>
  </si>
  <si>
    <t>кабельные линии в траншеях одножильные с бумажной изоляцией сечением провода от 50 до 100 квадратных мм включительно</t>
  </si>
  <si>
    <t>3.1.2.2.1.6</t>
  </si>
  <si>
    <t>кабельные линии в траншеях одножильные с бумажной изоляцией сечением провода от 100 до 200 квадратных мм включительно</t>
  </si>
  <si>
    <t>3.1.2.2.1.7</t>
  </si>
  <si>
    <t>кабельные линии в траншеях одножильные с бумажной изоляцией сечением провода от 200 до 500 квадратных мм включительно</t>
  </si>
  <si>
    <t>3.1.2.2.1.8</t>
  </si>
  <si>
    <t>3.1.2.2.1.9</t>
  </si>
  <si>
    <t>кабельные линии в траншеях многожильные с резиновой или пластмассовой изоляцией сечением провода от 50 до 100 квадратных мм включительно с двумя кабелями в траншее</t>
  </si>
  <si>
    <t>3.1.2.2.1.10</t>
  </si>
  <si>
    <t>3.1.2.2.1.11</t>
  </si>
  <si>
    <t>3.1.2.2.1.12</t>
  </si>
  <si>
    <t>3.1.2.2.1.13</t>
  </si>
  <si>
    <t>кабельные линии в траншеях многожильные с бумажной изоляцией сечением провода от 50 до 100 квадратных мм включительно</t>
  </si>
  <si>
    <t>3.1.2.2.1.14</t>
  </si>
  <si>
    <t>3.1.2.2.1.15</t>
  </si>
  <si>
    <t>3.1.2.2.1.16</t>
  </si>
  <si>
    <t>кабельные линии, прокладываемые путем горизонтального наклонного бурения, одножильные с резиновой или пластмассовой изоляцией сечением провода от 100 до 200 квадратных мм включительно</t>
  </si>
  <si>
    <t>3.1.2.2.1.17</t>
  </si>
  <si>
    <t>кабельные линии, прокладываемые путем горизонтального наклонного бурения, многожильные с бумажной изоляцией сечением провода до 50 квадратных мм включительно</t>
  </si>
  <si>
    <t>3.1.2.2.1.18</t>
  </si>
  <si>
    <t>кабельные линии, прокладываемые путем горизонтального наклонного бурения, многожильные с бумажной изоляцией сечением провода от 50 до 100 квадратных мм включительно</t>
  </si>
  <si>
    <t>3.1.2.2.1.19</t>
  </si>
  <si>
    <t>кабельные линии, прокладываемые путем горизонтального наклонного бурения, многожильные с бумажной изоляцией сечением провода от 200 до 500 квадратных мм включительно</t>
  </si>
  <si>
    <t>3.1.2.2.2</t>
  </si>
  <si>
    <t>3.1.2.2.2.1</t>
  </si>
  <si>
    <t>3.1.2.2.2.2</t>
  </si>
  <si>
    <t>3.1.2.2.2.3</t>
  </si>
  <si>
    <t>3.1.2.2.2.4</t>
  </si>
  <si>
    <t>3.1.2.2.2.5</t>
  </si>
  <si>
    <t>3.1.2.2.2.6</t>
  </si>
  <si>
    <t>3.1.2.2.2.7</t>
  </si>
  <si>
    <t>3.1.2.2.2.8</t>
  </si>
  <si>
    <t>3.1.2.2.2.9</t>
  </si>
  <si>
    <t>3.1.2.2.2.10</t>
  </si>
  <si>
    <t>3.1.2.2.2.11</t>
  </si>
  <si>
    <t>3.1.2.2.2.12</t>
  </si>
  <si>
    <t>3.1.2.2.2.13</t>
  </si>
  <si>
    <t>3.1.2.2.2.14</t>
  </si>
  <si>
    <t>3.1.3</t>
  </si>
  <si>
    <t>3.1.3.1</t>
  </si>
  <si>
    <t>3.1.3.1.1</t>
  </si>
  <si>
    <t>на напряжении 1-20 кВ</t>
  </si>
  <si>
    <t>3.1.3.1.1.1</t>
  </si>
  <si>
    <t>реклоузеры номинальным током от 500 до 1000 А включительно</t>
  </si>
  <si>
    <t>3.1.3.2</t>
  </si>
  <si>
    <t>3.1.3.2.1</t>
  </si>
  <si>
    <t>3.1.3.2.1.1</t>
  </si>
  <si>
    <t>распределительные пункты номинальным током от 250 до 500 А включительно</t>
  </si>
  <si>
    <t>3.1.3.2.1.2</t>
  </si>
  <si>
    <t>распределительные пункты номинальным током от 500 до 1000 А включительно</t>
  </si>
  <si>
    <t>3.1.3.2.2</t>
  </si>
  <si>
    <t>на напряжении 35 кВ</t>
  </si>
  <si>
    <t>3.1.3.2.2.1</t>
  </si>
  <si>
    <t>реклоузеры номинальным током свыше 1000 А</t>
  </si>
  <si>
    <t>3.1.4</t>
  </si>
  <si>
    <t>3.1.4.1</t>
  </si>
  <si>
    <t>строительство распределительных двухтрансформаторных подстанций мощностью до 1000 кВА</t>
  </si>
  <si>
    <t>3.1.4.1.1</t>
  </si>
  <si>
    <t>3.1.4.1.1.1</t>
  </si>
  <si>
    <t>однотрансформаторные подстанции (за исключением РТП) мощностью до 25 кВА включительно</t>
  </si>
  <si>
    <t>3.1.4.1.1.2</t>
  </si>
  <si>
    <t>однотрансформаторные подстанции (за исключением РТП) мощностью от 25 до 100 кВА включительно</t>
  </si>
  <si>
    <t>3.1.4.1.1.3</t>
  </si>
  <si>
    <t>однотрансформаторные подстанции (за исключением РТП) мощностью от 100 до 250 кВА включительно</t>
  </si>
  <si>
    <t>3.1.4.1.1.4</t>
  </si>
  <si>
    <t>однотрансформаторные подстанции (за исключением РТП) мощностью от 250 до 400 кВА включительно</t>
  </si>
  <si>
    <t>3.1.4.1.1.5</t>
  </si>
  <si>
    <t>однотрансформаторные подстанции (за исключением РТП) мощностью от 420 до 1000 кВА включительно</t>
  </si>
  <si>
    <t>3.1.4.1.1.6</t>
  </si>
  <si>
    <t>двухтрансформаторные и более подстанции (за исключением РТП) мощностью от 100 до 250 кВА включительно</t>
  </si>
  <si>
    <t>3.1.4.1.1.7</t>
  </si>
  <si>
    <t>двухтрансформаторные и более подстанции (за исключением РТП) мощностью от 250 до 400 кВА включительно</t>
  </si>
  <si>
    <t>3.1.4.1.1.8</t>
  </si>
  <si>
    <t>двухтрансформаторные и более подстанции (за исключением РТП) мощностью от 420 до 1000 кВА включительно</t>
  </si>
  <si>
    <t>3.1.4.1.1.9</t>
  </si>
  <si>
    <t>3.1.4.1.2</t>
  </si>
  <si>
    <t>3.1.4.1.2.1</t>
  </si>
  <si>
    <t>3.1.4.1.2.2</t>
  </si>
  <si>
    <t>3.1.4.1.2.3</t>
  </si>
  <si>
    <t>3.1.4.1.2.4</t>
  </si>
  <si>
    <t>3.1.4.1.2.5</t>
  </si>
  <si>
    <t>3.1.4.1.2.6</t>
  </si>
  <si>
    <t>3.1.4.2</t>
  </si>
  <si>
    <t>строительство распределительных двухтрансформаторных подстанций мощностью свыше 1000 кВА</t>
  </si>
  <si>
    <t>3.1.4.2.1</t>
  </si>
  <si>
    <t>3.1.4.2.1.1</t>
  </si>
  <si>
    <t>распределительные двухтрансформаторные подстанции мощностью свыше 1000 кВА</t>
  </si>
  <si>
    <t>3.1.5</t>
  </si>
  <si>
    <t>3.1.5.1</t>
  </si>
  <si>
    <t>3.1.5.1.1</t>
  </si>
  <si>
    <t>двухтрансформаторные постанции</t>
  </si>
  <si>
    <t>3.1.5.2</t>
  </si>
  <si>
    <t>3.1.5.2.1</t>
  </si>
  <si>
    <t>однотрансформаторные подстанции</t>
  </si>
  <si>
    <t>3.2</t>
  </si>
  <si>
    <t>3.2.1</t>
  </si>
  <si>
    <t>3.2.1.1</t>
  </si>
  <si>
    <t>3.2.1.1.1</t>
  </si>
  <si>
    <t>3.2.1.1.1.1</t>
  </si>
  <si>
    <t>3.2.1.1.1.2</t>
  </si>
  <si>
    <t>3.2.1.1.1.3</t>
  </si>
  <si>
    <t>3.2.1.1.1.4</t>
  </si>
  <si>
    <t>3.2.1.1.1.5</t>
  </si>
  <si>
    <t>3.2.1.1.1.6</t>
  </si>
  <si>
    <t>3.2.1.1.2</t>
  </si>
  <si>
    <t>3.2.1.1.2.1</t>
  </si>
  <si>
    <t>3.2.1.1.2.2</t>
  </si>
  <si>
    <t>3.2.1.1.2.3</t>
  </si>
  <si>
    <t>3.2.1.1.2.4</t>
  </si>
  <si>
    <t>3.2.1.1.2.5</t>
  </si>
  <si>
    <t>3.2.1.1.2.6</t>
  </si>
  <si>
    <t>3.2.1.2</t>
  </si>
  <si>
    <t>3.2.1.2.1</t>
  </si>
  <si>
    <t>3.2.1.2.1.1</t>
  </si>
  <si>
    <t>3.2.1.2.1.2</t>
  </si>
  <si>
    <t>3.2.1.2.1.3</t>
  </si>
  <si>
    <t>3.2.1.2.1.4</t>
  </si>
  <si>
    <t>3.2.1.2.1.5</t>
  </si>
  <si>
    <t>3.2.1.2.1.6</t>
  </si>
  <si>
    <t>3.2.1.2.1.7</t>
  </si>
  <si>
    <t>3.2.1.2.2</t>
  </si>
  <si>
    <t>3.2.1.2.2.1</t>
  </si>
  <si>
    <t>3.2.1.2.2.2</t>
  </si>
  <si>
    <t>3.2.1.2.2.3</t>
  </si>
  <si>
    <t>3.2.1.2.2.4</t>
  </si>
  <si>
    <t>3.2.1.2.2.5</t>
  </si>
  <si>
    <t>3.2.1.2.2.6</t>
  </si>
  <si>
    <t>3.2.1.2.2.7</t>
  </si>
  <si>
    <t>3.2.1.3</t>
  </si>
  <si>
    <t>3.2.1.3.1</t>
  </si>
  <si>
    <t>3.2.1.3.1.1</t>
  </si>
  <si>
    <t>3.2.1.3.2</t>
  </si>
  <si>
    <t>3.2.1.3.2.1</t>
  </si>
  <si>
    <t>3.2.2</t>
  </si>
  <si>
    <t>3.2.2.1</t>
  </si>
  <si>
    <t>3.2.2.1.1</t>
  </si>
  <si>
    <t>3.2.2.1.1.1</t>
  </si>
  <si>
    <t>3.2.2.1.1.2</t>
  </si>
  <si>
    <t>3.2.2.1.1.3</t>
  </si>
  <si>
    <t>3.2.2.1.1.4</t>
  </si>
  <si>
    <t>3.2.2.1.1.5</t>
  </si>
  <si>
    <t>3.2.2.1.1.6</t>
  </si>
  <si>
    <t>3.2.2.1.1.7</t>
  </si>
  <si>
    <t>3.2.2.1.1.8</t>
  </si>
  <si>
    <t>3.2.2.1.1.9</t>
  </si>
  <si>
    <t>3.2.2.1.1.10</t>
  </si>
  <si>
    <t>3.2.2.1.1.11</t>
  </si>
  <si>
    <t>3.2.2.1.1.12</t>
  </si>
  <si>
    <t>3.2.2.1.1.13</t>
  </si>
  <si>
    <t>3.2.2.1.2</t>
  </si>
  <si>
    <t>3.2.2.1.2.1</t>
  </si>
  <si>
    <t>3.2.2.1.2.2</t>
  </si>
  <si>
    <t>3.2.2.1.2.3</t>
  </si>
  <si>
    <t>3.2.2.1.2.4</t>
  </si>
  <si>
    <t>3.2.2.1.2.5</t>
  </si>
  <si>
    <t>3.2.2.1.2.6</t>
  </si>
  <si>
    <t>3.2.2.1.2.7</t>
  </si>
  <si>
    <t>3.2.2.1.2.8</t>
  </si>
  <si>
    <t>3.2.2.1.2.9</t>
  </si>
  <si>
    <t>3.2.2.1.2.10</t>
  </si>
  <si>
    <t>3.2.2.1.2.11</t>
  </si>
  <si>
    <t>3.2.2.1.2.12</t>
  </si>
  <si>
    <t>3.2.2.1.2.13</t>
  </si>
  <si>
    <t>3.2.2.2</t>
  </si>
  <si>
    <t>3.2.2.2.1</t>
  </si>
  <si>
    <t>3.2.2.2.1.1</t>
  </si>
  <si>
    <t>3.2.2.2.1.2</t>
  </si>
  <si>
    <t>3.2.2.2.1.3</t>
  </si>
  <si>
    <t>3.2.2.2.1.4</t>
  </si>
  <si>
    <t>3.2.2.2.1.5</t>
  </si>
  <si>
    <t>3.2.2.2.1.6</t>
  </si>
  <si>
    <t>3.2.2.2.1.7</t>
  </si>
  <si>
    <t>3.2.2.2.1.8</t>
  </si>
  <si>
    <t>3.2.2.2.1.9</t>
  </si>
  <si>
    <t>3.2.2.2.1.10</t>
  </si>
  <si>
    <t>3.2.2.2.1.11</t>
  </si>
  <si>
    <t>3.2.2.2.1.12</t>
  </si>
  <si>
    <t>3.2.2.2.1.13</t>
  </si>
  <si>
    <t>3.2.2.2.1.14</t>
  </si>
  <si>
    <t>3.2.2.2.2</t>
  </si>
  <si>
    <t>3.2.2.2.2.1</t>
  </si>
  <si>
    <t>3.2.2.2.2.2</t>
  </si>
  <si>
    <t>3.2.2.2.2.3</t>
  </si>
  <si>
    <t>3.2.2.2.2.4</t>
  </si>
  <si>
    <t>3.2.2.2.2.5</t>
  </si>
  <si>
    <t>3.2.2.2.2.6</t>
  </si>
  <si>
    <t>3.2.2.2.2.7</t>
  </si>
  <si>
    <t>3.2.2.2.2.8</t>
  </si>
  <si>
    <t>3.2.2.2.2.9</t>
  </si>
  <si>
    <t>3.2.2.2.2.10</t>
  </si>
  <si>
    <t>3.2.2.2.2.11</t>
  </si>
  <si>
    <t>3.2.2.2.2.12</t>
  </si>
  <si>
    <t>3.2.2.2.2.13</t>
  </si>
  <si>
    <t>3.2.2.2.2.14</t>
  </si>
  <si>
    <t>3.2.3</t>
  </si>
  <si>
    <t>3.2.3.1</t>
  </si>
  <si>
    <t>3.2.3.1.1</t>
  </si>
  <si>
    <t>3.2.3.1.1.1</t>
  </si>
  <si>
    <t>3.2.3.2</t>
  </si>
  <si>
    <t>3.2.3.2.1</t>
  </si>
  <si>
    <t>3.2.3.2.1.1</t>
  </si>
  <si>
    <t>3.2.3.2.1.2</t>
  </si>
  <si>
    <t>3.2.3.2.2</t>
  </si>
  <si>
    <t>3.2.3.2.2.1</t>
  </si>
  <si>
    <t>3.2.4</t>
  </si>
  <si>
    <t>3.2.4.1</t>
  </si>
  <si>
    <t>3.2.4.1.1</t>
  </si>
  <si>
    <t>3.2.4.1.2</t>
  </si>
  <si>
    <t>3.2.4.1.3</t>
  </si>
  <si>
    <t>3.2.4.1.4</t>
  </si>
  <si>
    <t>3.2.4.1.5</t>
  </si>
  <si>
    <t>3.2.4.1.6</t>
  </si>
  <si>
    <t>3.2.4.1.7</t>
  </si>
  <si>
    <t>3.2.4.1.8</t>
  </si>
  <si>
    <t>3.2.4.2</t>
  </si>
  <si>
    <t>3.2.4.2.1</t>
  </si>
  <si>
    <t>3.2.4.2.2</t>
  </si>
  <si>
    <t>3.2.4.2.3</t>
  </si>
  <si>
    <t>3.2.4.2.4</t>
  </si>
  <si>
    <t>3.2.4.2.5</t>
  </si>
  <si>
    <t>3.2.4.2.6</t>
  </si>
  <si>
    <t>3.2.5</t>
  </si>
  <si>
    <t>3.2.5.1</t>
  </si>
  <si>
    <t>3.2.5.1.1</t>
  </si>
  <si>
    <t>3.2.5.2</t>
  </si>
  <si>
    <t>3.2.5.2.1</t>
  </si>
  <si>
    <t>Республика Карелия</t>
  </si>
  <si>
    <t>4</t>
  </si>
  <si>
    <t>Архангельская область</t>
  </si>
  <si>
    <t>4.1</t>
  </si>
  <si>
    <t>4.1.1</t>
  </si>
  <si>
    <t>4.1.1.1</t>
  </si>
  <si>
    <t>4.1.1.1.1</t>
  </si>
  <si>
    <t>1 цепь на опоре</t>
  </si>
  <si>
    <t>4.1.1.1.1.1</t>
  </si>
  <si>
    <t>строительство ВЛ-0,4 кВ, сечение фазного проводника до 50 мм2 включительно (районы, приравн. к районам КС)</t>
  </si>
  <si>
    <t>4.1.1.1.1.2</t>
  </si>
  <si>
    <t>строительство ВЛ-0,4 кВ, сечение фазного проводника до 50 мм2 включительно (районы КС)</t>
  </si>
  <si>
    <t>4.1.1.1.1.3</t>
  </si>
  <si>
    <t>строительство ВЛ-0,4 кВ, сечение фазного проводника от 50 до 95 мм2 включительно (районы, приравн. к районам КС)</t>
  </si>
  <si>
    <t>4.1.1.1.1.4</t>
  </si>
  <si>
    <t>строительство ВЛ-0,4 кВ, сечение фазного проводника от 50 до 95 мм2 включительно  (районы КС)</t>
  </si>
  <si>
    <t>4.1.1.1.1.5</t>
  </si>
  <si>
    <t>строительство ВЛ-0,4 кВ, сечение фазного проводника от 95 до185 мм2  (районы, приравн. к районам КС)</t>
  </si>
  <si>
    <t>4.1.1.1.1.6</t>
  </si>
  <si>
    <t>строительство ВЛ-0,4 кВ, сечение фазного проводника от 95 до185 мм2  (районы КС)</t>
  </si>
  <si>
    <t>4.1.1.1.1.7</t>
  </si>
  <si>
    <t>строительство ВЛ-6(10) кВ, сечение фазного проводника до 50 мм2 включительно (районы, приравн. к районам КС)</t>
  </si>
  <si>
    <t>4.1.1.1.1.8</t>
  </si>
  <si>
    <t>строительство ВЛ-6(10) кВ, сечение фазного проводника до 50 мм2 включительно (районы КС)</t>
  </si>
  <si>
    <t>4.1.1.1.1.9</t>
  </si>
  <si>
    <t>строительство ВЛ-6(10) кВ, сечение фазного проводника от 50 до 95 мм2 включительно (районы, приравн. к районам КС)</t>
  </si>
  <si>
    <t>4.1.1.1.1.10</t>
  </si>
  <si>
    <t>строительство ВЛ-6(10) кВ, сечение фазного проводника от 50 до 95 мм2 включительно  (районы КС)</t>
  </si>
  <si>
    <t>4.1.1.1.1.11</t>
  </si>
  <si>
    <t>строительство ВЛ-6(10) кВ, сечение фазного проводника от 95 до 185 мм2  (районы, приравн. к районам КС)</t>
  </si>
  <si>
    <t>4.1.1.1.1.12</t>
  </si>
  <si>
    <t>строительство ВЛ-6(10) кВ, сечение фазного проводника от 95 до 185 мм2   (районы КС)</t>
  </si>
  <si>
    <t>4.1.1.1.2</t>
  </si>
  <si>
    <t>2 цепи на опоре</t>
  </si>
  <si>
    <t>4.1.1.1.2.1</t>
  </si>
  <si>
    <t>4.1.1.1.2.2</t>
  </si>
  <si>
    <t>4.1.1.1.2.3</t>
  </si>
  <si>
    <t>4.1.1.1.2.4</t>
  </si>
  <si>
    <t>4.1.1.1.2.5</t>
  </si>
  <si>
    <t>строительство ВЛ-0,4 кВ, сечение фазного проводника от 95 до 185 мм2  (районы, приравн. к районам КС)</t>
  </si>
  <si>
    <t>4.1.1.1.2.6</t>
  </si>
  <si>
    <t>строительство ВЛ-0,4 кВ, сечение фазного проводника от 95 до 185 мм2 (районы КС)</t>
  </si>
  <si>
    <t>4.1.1.1.2.7</t>
  </si>
  <si>
    <t>4.1.1.1.2.8</t>
  </si>
  <si>
    <t>4.1.1.1.2.9</t>
  </si>
  <si>
    <t>строительство ВЛ-6(10) кВ, сечение фазного проводника от 50 до 95мм2 включительно (районы, приравн. к районам КС)</t>
  </si>
  <si>
    <t>4.1.1.1.2.10</t>
  </si>
  <si>
    <t>4.1.1.1.2.11</t>
  </si>
  <si>
    <t>4.1.1.1.2.12</t>
  </si>
  <si>
    <t>строительство ВЛ-6(10) кВ, сечение фазного проводника от 95 до 185 мм2  (районы КС)</t>
  </si>
  <si>
    <t>4.1.1.2</t>
  </si>
  <si>
    <t>4.1.1.2.1</t>
  </si>
  <si>
    <t>4.1.1.2.1.1</t>
  </si>
  <si>
    <t>4.1.1.2.1.2</t>
  </si>
  <si>
    <t>4.1.1.2.1.3</t>
  </si>
  <si>
    <t>4.1.1.2.1.4</t>
  </si>
  <si>
    <t>4.1.1.2.1.5</t>
  </si>
  <si>
    <t>4.1.1.2.1.6</t>
  </si>
  <si>
    <t>4.1.1.2.1.7</t>
  </si>
  <si>
    <t>4.1.1.2.1.8</t>
  </si>
  <si>
    <t>4.1.1.2.1.9</t>
  </si>
  <si>
    <t>4.1.1.2.1.10</t>
  </si>
  <si>
    <t>4.1.1.2.1.11</t>
  </si>
  <si>
    <t>4.1.1.2.1.12</t>
  </si>
  <si>
    <t>4.1.1.2.2</t>
  </si>
  <si>
    <t>4.1.1.2.2.1</t>
  </si>
  <si>
    <t>4.1.1.2.2.2</t>
  </si>
  <si>
    <t>4.1.1.2.2.3</t>
  </si>
  <si>
    <t>4.1.1.2.2.4</t>
  </si>
  <si>
    <t>4.1.1.2.2.5</t>
  </si>
  <si>
    <t>4.1.1.2.2.6</t>
  </si>
  <si>
    <t>4.1.1.2.2.7</t>
  </si>
  <si>
    <t>4.1.1.2.2.8</t>
  </si>
  <si>
    <t>4.1.1.2.2.9</t>
  </si>
  <si>
    <t>4.1.1.2.2.10</t>
  </si>
  <si>
    <t>4.1.1.2.2.11</t>
  </si>
  <si>
    <t>4.1.1.2.2.12</t>
  </si>
  <si>
    <t>4.1.2</t>
  </si>
  <si>
    <t>4.1.2.1</t>
  </si>
  <si>
    <t>4.1.2.1.1</t>
  </si>
  <si>
    <t>1 кабель по трассе</t>
  </si>
  <si>
    <t>4.1.2.1.1.1</t>
  </si>
  <si>
    <t>строительство КЛ-0,4 кВ, сечение фазного проводника до 50 мм2  включительно, (районы, приравн. к районам КС)</t>
  </si>
  <si>
    <t>4.1.2.1.1.2</t>
  </si>
  <si>
    <t>строительство КЛ-0,4 кВ, сечение фазного проводника до 50 мм2  включительно, (районы КС)</t>
  </si>
  <si>
    <t>4.1.2.1.1.3</t>
  </si>
  <si>
    <t>строительство КЛ-0,4 кВ, сечение фазного проводника от 50 до 95 мм2  включительно,  (районы, приравн. к районам КС)</t>
  </si>
  <si>
    <t>4.1.2.1.1.4</t>
  </si>
  <si>
    <t>строительство КЛ-0,4 кВ, сечение фазного проводника от 50 до 95 мм2   включительно,  (районы КС)</t>
  </si>
  <si>
    <t>4.1.2.1.1.5</t>
  </si>
  <si>
    <t>строительство КЛ-0,4 кВ, сечение фазного проводника от 95 до 185 мм2  включительно, (районы, приравн. к районам КС)</t>
  </si>
  <si>
    <t>4.1.2.1.1.6</t>
  </si>
  <si>
    <t>строительство КЛ-0,4 кВ, сечение фазного проводника от 95 до 185 мм2  включительно,  (районы КС)</t>
  </si>
  <si>
    <t>4.1.2.1.1.7</t>
  </si>
  <si>
    <t>строительство КЛ-0,4 кВ, сечение фазного проводника от 185 до 240 мм2  включительно, (районы, приравн. к районам КС)</t>
  </si>
  <si>
    <t>4.1.2.1.1.8</t>
  </si>
  <si>
    <t>строительство КЛ-0,4 кВ, сечение фазного проводника от 185 до 240 мм2  включительно,  (районы КС)</t>
  </si>
  <si>
    <t>4.1.2.1.1.9</t>
  </si>
  <si>
    <t>строительство КЛ-6(10) кВ, сечение фазного проводника до 50 мм2  включительно, (районы, приравн. к районам КС)</t>
  </si>
  <si>
    <t>4.1.2.1.1.10</t>
  </si>
  <si>
    <t>строительство КЛ-6(10) кВ, сечение фазного проводника до 50 мм2  включительно, (районы КС)</t>
  </si>
  <si>
    <t>4.1.2.1.1.11</t>
  </si>
  <si>
    <t>строительство КЛ-6(10) кВ, сечение фазного проводника от 50 до 95 мм2  включительно, (районы, приравн. к районам КС)</t>
  </si>
  <si>
    <t>4.1.2.1.1.12</t>
  </si>
  <si>
    <t>строительство КЛ-6(10) кВ, сечение фазного проводника от 50 до 95 мм2   включительно,  (районы КС)</t>
  </si>
  <si>
    <t>4.1.2.1.1.13</t>
  </si>
  <si>
    <t>строительство КЛ-6(10) кВ, сечение фазного проводника от 95 до 185 мм2  включительно,  (районы, приравн. к районам КС)</t>
  </si>
  <si>
    <t>4.1.2.1.1.14</t>
  </si>
  <si>
    <t>строительство КЛ-6(10) кВ, сечение фазного проводника от 95 до 185 мм2  включительно, (районы КС)</t>
  </si>
  <si>
    <t>4.1.2.1.1.15</t>
  </si>
  <si>
    <t>строительство КЛ-6(10) кВ, сечение фазного проводника от 185 до 240 мм2  включительно, (районы, приравн. к районам КС)</t>
  </si>
  <si>
    <t>4.1.2.1.1.16</t>
  </si>
  <si>
    <t>строительство КЛ-6(10) кВ, сечение фазного проводника от 185 до 240 мм2  включительно,  (районы КС)</t>
  </si>
  <si>
    <t>4.1.2.1.2</t>
  </si>
  <si>
    <t>2 кабеля по трассе</t>
  </si>
  <si>
    <t>4.1.2.1.2.1</t>
  </si>
  <si>
    <t>4.1.2.1.2.2</t>
  </si>
  <si>
    <t>4.1.2.1.2.3</t>
  </si>
  <si>
    <t>4.1.2.1.2.4</t>
  </si>
  <si>
    <t>4.1.2.1.2.5</t>
  </si>
  <si>
    <t>4.1.2.1.2.6</t>
  </si>
  <si>
    <t>4.1.2.1.2.7</t>
  </si>
  <si>
    <t>4.1.2.1.2.8</t>
  </si>
  <si>
    <t>4.1.2.1.2.9</t>
  </si>
  <si>
    <t>4.1.2.1.2.10</t>
  </si>
  <si>
    <t>4.1.2.1.2.11</t>
  </si>
  <si>
    <t>4.1.2.1.2.12</t>
  </si>
  <si>
    <t>4.1.2.1.2.13</t>
  </si>
  <si>
    <t>4.1.2.1.2.14</t>
  </si>
  <si>
    <t>4.1.2.1.2.15</t>
  </si>
  <si>
    <t>4.1.2.1.2.16</t>
  </si>
  <si>
    <t>4.1.2.2</t>
  </si>
  <si>
    <t>4.1.2.2.1</t>
  </si>
  <si>
    <t>4.1.2.2.1.1</t>
  </si>
  <si>
    <t>4.1.2.2.1.2</t>
  </si>
  <si>
    <t>4.1.2.2.1.3</t>
  </si>
  <si>
    <t>4.1.2.2.1.4</t>
  </si>
  <si>
    <t>4.1.2.2.1.5</t>
  </si>
  <si>
    <t>4.1.2.2.1.6</t>
  </si>
  <si>
    <t>4.1.2.2.1.7</t>
  </si>
  <si>
    <t>4.1.2.2.1.8</t>
  </si>
  <si>
    <t>4.1.2.2.1.9</t>
  </si>
  <si>
    <t>4.1.2.2.1.10</t>
  </si>
  <si>
    <t>4.1.2.2.1.11</t>
  </si>
  <si>
    <t>4.1.2.2.1.12</t>
  </si>
  <si>
    <t>4.1.2.2.1.13</t>
  </si>
  <si>
    <t>4.1.2.2.1.14</t>
  </si>
  <si>
    <t>4.1.2.2.1.15</t>
  </si>
  <si>
    <t>4.1.2.2.1.16</t>
  </si>
  <si>
    <t>4.1.2.2.2</t>
  </si>
  <si>
    <t>4.1.2.2.2.1</t>
  </si>
  <si>
    <t>4.1.2.2.2.2</t>
  </si>
  <si>
    <t>4.1.2.2.2.3</t>
  </si>
  <si>
    <t>4.1.2.2.2.4</t>
  </si>
  <si>
    <t>4.1.2.2.2.5</t>
  </si>
  <si>
    <t>4.1.2.2.2.6</t>
  </si>
  <si>
    <t>4.1.2.2.2.7</t>
  </si>
  <si>
    <t>4.1.2.2.2.8</t>
  </si>
  <si>
    <t>4.1.2.2.2.9</t>
  </si>
  <si>
    <t>4.1.2.2.2.10</t>
  </si>
  <si>
    <t>4.1.2.2.2.11</t>
  </si>
  <si>
    <t>4.1.2.2.2.12</t>
  </si>
  <si>
    <t>4.1.2.2.2.13</t>
  </si>
  <si>
    <t>4.1.2.2.2.14</t>
  </si>
  <si>
    <t>4.1.2.2.2.15</t>
  </si>
  <si>
    <t>4.1.2.2.2.16</t>
  </si>
  <si>
    <t>4.1.3</t>
  </si>
  <si>
    <t>4.1.3.1</t>
  </si>
  <si>
    <t>районы, приравн. к районам КС</t>
  </si>
  <si>
    <t>4.1.3.1.1</t>
  </si>
  <si>
    <t>4.1.3.1.1.1</t>
  </si>
  <si>
    <t>Коммутационное устройство 0,4 кВ</t>
  </si>
  <si>
    <t>4.1.3.1.1.2</t>
  </si>
  <si>
    <t>Коммутационная ячейка с вакуумным выключателем 6(10) кВ внутренней установки</t>
  </si>
  <si>
    <t>4.1.3.1.1.3</t>
  </si>
  <si>
    <t>Коммутационная ячейка с вакуумным выключателем 6(10) кВ наружной установки</t>
  </si>
  <si>
    <t>4.1.3.1.1.4</t>
  </si>
  <si>
    <t>Коммутационная ячейка с выключателем нагрузки или разъединителем 6(10) кВ</t>
  </si>
  <si>
    <t>4.1.3.1.1.5</t>
  </si>
  <si>
    <t>РУ 6(10) кВ</t>
  </si>
  <si>
    <t>4.1.3.1.2</t>
  </si>
  <si>
    <t>4.1.3.1.2.1</t>
  </si>
  <si>
    <t>4.1.3.1.2.2</t>
  </si>
  <si>
    <t>4.1.3.1.2.3</t>
  </si>
  <si>
    <t>4.1.3.1.2.4</t>
  </si>
  <si>
    <t>4.1.3.1.2.5</t>
  </si>
  <si>
    <t>4.1.3.2</t>
  </si>
  <si>
    <t>районы КС</t>
  </si>
  <si>
    <t>4.1.3.2.1</t>
  </si>
  <si>
    <t>4.1.3.2.1.1</t>
  </si>
  <si>
    <t>4.1.3.2.1.2</t>
  </si>
  <si>
    <t>4.1.3.2.1.3</t>
  </si>
  <si>
    <t>4.1.3.2.1.4</t>
  </si>
  <si>
    <t>4.1.3.2.1.5</t>
  </si>
  <si>
    <t>4.1.3.2.2</t>
  </si>
  <si>
    <t>4.1.3.2.2.1</t>
  </si>
  <si>
    <t>4.1.3.2.2.2</t>
  </si>
  <si>
    <t>4.1.3.2.2.3</t>
  </si>
  <si>
    <t>4.1.3.2.2.4</t>
  </si>
  <si>
    <t>4.1.3.2.2.5</t>
  </si>
  <si>
    <t>4.1.4</t>
  </si>
  <si>
    <t>4.1.4.1</t>
  </si>
  <si>
    <t>строительство КТП (районы, приравн. к районам КС)</t>
  </si>
  <si>
    <t>4.1.4.1.1</t>
  </si>
  <si>
    <t>4.1.4.1.1.1</t>
  </si>
  <si>
    <t xml:space="preserve">СКТП-1х25 кВА 10(6)/0,4 кВ </t>
  </si>
  <si>
    <t>4.1.4.1.1.2</t>
  </si>
  <si>
    <t xml:space="preserve">СКТП-1х40 кВА 10(6)/0,4 кВ </t>
  </si>
  <si>
    <t>4.1.4.1.1.3</t>
  </si>
  <si>
    <t xml:space="preserve">СКТП-1х63 кВА 10(6)/0,4 кВ </t>
  </si>
  <si>
    <t>4.1.4.1.1.4</t>
  </si>
  <si>
    <t xml:space="preserve">СКТП-1х100 кВА 10(6)/0,4 кВ </t>
  </si>
  <si>
    <t>4.1.4.1.1.5</t>
  </si>
  <si>
    <t xml:space="preserve">МКТП-1х25 кВА 10(6)/0,4 кВ </t>
  </si>
  <si>
    <t>4.1.4.1.1.6</t>
  </si>
  <si>
    <t xml:space="preserve">МКТП-1х40 кВА 10(6)/0,4 кВ </t>
  </si>
  <si>
    <t>4.1.4.1.1.7</t>
  </si>
  <si>
    <t xml:space="preserve">МКТП-1х63 кВА 10(6)/0,4 кВ </t>
  </si>
  <si>
    <t>4.1.4.1.1.8</t>
  </si>
  <si>
    <t xml:space="preserve">МКТП-1х100 кВА 10(6)/0,4 кВ </t>
  </si>
  <si>
    <t>4.1.4.1.1.9</t>
  </si>
  <si>
    <t xml:space="preserve">МКТП-1х160 кВА 10(6)/0,4 кВ </t>
  </si>
  <si>
    <t>4.1.4.1.1.10</t>
  </si>
  <si>
    <t xml:space="preserve">МКТП-1х250 кВА 10(6)/0,4 кВ </t>
  </si>
  <si>
    <t>4.1.4.1.1.11</t>
  </si>
  <si>
    <t xml:space="preserve">ККТП-1х25 кВА 10(6)/0,4 кВ </t>
  </si>
  <si>
    <t>4.1.4.1.1.12</t>
  </si>
  <si>
    <t xml:space="preserve">ККТП-2х25 кВА 10(6)/0,4 кВ </t>
  </si>
  <si>
    <t>4.1.4.1.1.13</t>
  </si>
  <si>
    <t xml:space="preserve">ККТП-1х40 кВА 10(6)/0,4 кВ </t>
  </si>
  <si>
    <t>4.1.4.1.1.14</t>
  </si>
  <si>
    <t xml:space="preserve">ККТП-2х40 кВА 10(6)/0,4 кВ </t>
  </si>
  <si>
    <t>4.1.4.1.1.15</t>
  </si>
  <si>
    <t xml:space="preserve">ККТП-1х63 кВА 10(6)/0,4 кВ </t>
  </si>
  <si>
    <t>4.1.4.1.1.16</t>
  </si>
  <si>
    <t xml:space="preserve">ККТП-2х63 кВА 10(6)/0,4 кВ </t>
  </si>
  <si>
    <t>4.1.4.1.1.17</t>
  </si>
  <si>
    <t xml:space="preserve">ККТП-1х100 кВА 10(6)/0,4 кВ </t>
  </si>
  <si>
    <t>4.1.4.1.1.18</t>
  </si>
  <si>
    <t xml:space="preserve">ККТП-2х100 кВА 10(6)/0,4 кВ </t>
  </si>
  <si>
    <t>4.1.4.1.1.19</t>
  </si>
  <si>
    <t xml:space="preserve">ККТП-1х160 кВА 10(6)/0,4 кВ </t>
  </si>
  <si>
    <t>4.1.4.1.1.20</t>
  </si>
  <si>
    <t xml:space="preserve">ККТП-2х160 кВА 10(6)/0,4 кВ </t>
  </si>
  <si>
    <t>4.1.4.1.1.21</t>
  </si>
  <si>
    <t xml:space="preserve">ККТП-1х250 кВА 10(6)/0,4 кВ </t>
  </si>
  <si>
    <t>4.1.4.1.1.22</t>
  </si>
  <si>
    <t xml:space="preserve">ККТП-2х250 кВА 10(6)/0,4 кВ </t>
  </si>
  <si>
    <t>4.1.4.1.1.23</t>
  </si>
  <si>
    <t xml:space="preserve">ККТП-1х400 кВА 10(6)/0,4 кВ </t>
  </si>
  <si>
    <t>4.1.4.1.1.24</t>
  </si>
  <si>
    <t xml:space="preserve">ККТП-2х400 кВА 10(6)/0,4 кВ </t>
  </si>
  <si>
    <t>4.1.4.1.1.25</t>
  </si>
  <si>
    <t xml:space="preserve">ККТП-1х630 кВА 10(6)/0,4 кВ </t>
  </si>
  <si>
    <t>4.1.4.1.1.26</t>
  </si>
  <si>
    <t xml:space="preserve">ККТП-2х630 кВА 10(6)/0,4 кВ </t>
  </si>
  <si>
    <t>4.1.4.1.1.27</t>
  </si>
  <si>
    <t xml:space="preserve">ККТП-1х1000 кВА 10(6)/0,4 кВ </t>
  </si>
  <si>
    <t>4.1.4.1.1.28</t>
  </si>
  <si>
    <t xml:space="preserve">ККТП-2х1000 кВА 10(6)/0,4 кВ </t>
  </si>
  <si>
    <t>4.1.4.1.1.29</t>
  </si>
  <si>
    <t xml:space="preserve">БКТП-1х160 кВА 10(6)/0,4 кВ </t>
  </si>
  <si>
    <t>4.1.4.1.1.30</t>
  </si>
  <si>
    <t xml:space="preserve">БКТП-2х160 кВА 10(6)/0,4 кВ </t>
  </si>
  <si>
    <t>4.1.4.1.1.31</t>
  </si>
  <si>
    <t xml:space="preserve">БКТП-1х250 кВА 10(6)/0,4 кВ </t>
  </si>
  <si>
    <t>4.1.4.1.1.32</t>
  </si>
  <si>
    <t xml:space="preserve">БКТП-2х250 кВА 10(6)/0,4 кВ </t>
  </si>
  <si>
    <t>4.1.4.1.1.33</t>
  </si>
  <si>
    <t xml:space="preserve">БКТП-1х400 кВА 10(6)/0,4 кВ </t>
  </si>
  <si>
    <t>4.1.4.1.1.34</t>
  </si>
  <si>
    <t xml:space="preserve">БКТП-2х400 кВА 10(6)/0,4 кВ </t>
  </si>
  <si>
    <t>4.1.4.1.1.35</t>
  </si>
  <si>
    <t xml:space="preserve">БКТП-1х630 кВА 10(6)/0,4 кВ </t>
  </si>
  <si>
    <t>4.1.4.1.1.36</t>
  </si>
  <si>
    <t xml:space="preserve">БКТП-2х630 кВА 10(6)/0,4 кВ </t>
  </si>
  <si>
    <t>4.1.4.1.1.37</t>
  </si>
  <si>
    <t xml:space="preserve">БКТП-1х1000 кВА 10(6)/0,4 кВ </t>
  </si>
  <si>
    <t>4.1.4.1.1.38</t>
  </si>
  <si>
    <t xml:space="preserve">БКТП-2х1000 кВА 10(6)/0,4 кВ </t>
  </si>
  <si>
    <t>4.1.4.1.2</t>
  </si>
  <si>
    <t>4.1.4.1.2.1</t>
  </si>
  <si>
    <t>4.1.4.1.2.2</t>
  </si>
  <si>
    <t>4.1.4.1.2.3</t>
  </si>
  <si>
    <t>4.1.4.1.2.4</t>
  </si>
  <si>
    <t>4.1.4.1.2.5</t>
  </si>
  <si>
    <t>4.1.4.1.2.6</t>
  </si>
  <si>
    <t>4.1.4.1.2.7</t>
  </si>
  <si>
    <t>4.1.4.1.2.8</t>
  </si>
  <si>
    <t>4.1.4.1.2.9</t>
  </si>
  <si>
    <t>4.1.4.1.2.10</t>
  </si>
  <si>
    <t>4.1.4.1.2.11</t>
  </si>
  <si>
    <t>4.1.4.1.2.12</t>
  </si>
  <si>
    <t>4.1.4.1.2.13</t>
  </si>
  <si>
    <t>4.1.4.1.2.14</t>
  </si>
  <si>
    <t>4.1.4.1.2.15</t>
  </si>
  <si>
    <t>4.1.4.1.2.16</t>
  </si>
  <si>
    <t>4.1.4.1.2.17</t>
  </si>
  <si>
    <t>4.1.4.1.2.18</t>
  </si>
  <si>
    <t>4.1.4.1.2.19</t>
  </si>
  <si>
    <t>4.1.4.1.2.20</t>
  </si>
  <si>
    <t>4.1.4.1.2.21</t>
  </si>
  <si>
    <t>4.1.4.1.2.22</t>
  </si>
  <si>
    <t>4.1.4.1.2.23</t>
  </si>
  <si>
    <t>4.1.4.1.2.24</t>
  </si>
  <si>
    <t>4.1.4.1.2.25</t>
  </si>
  <si>
    <t>4.1.4.1.2.26</t>
  </si>
  <si>
    <t>4.1.4.1.2.27</t>
  </si>
  <si>
    <t>4.1.4.1.2.28</t>
  </si>
  <si>
    <t>4.1.4.1.2.29</t>
  </si>
  <si>
    <t>4.1.4.1.2.30</t>
  </si>
  <si>
    <t>4.1.4.1.2.31</t>
  </si>
  <si>
    <t>4.1.4.1.2.32</t>
  </si>
  <si>
    <t>4.1.4.1.2.33</t>
  </si>
  <si>
    <t>4.1.4.1.2.34</t>
  </si>
  <si>
    <t>4.1.4.1.2.35</t>
  </si>
  <si>
    <t>4.1.4.1.2.36</t>
  </si>
  <si>
    <t>4.1.4.1.2.37</t>
  </si>
  <si>
    <t>4.1.4.1.2.38</t>
  </si>
  <si>
    <t>4.1.4.2</t>
  </si>
  <si>
    <t>строительство КТП (районы КС)</t>
  </si>
  <si>
    <t>4.1.4.2.1</t>
  </si>
  <si>
    <t>4.1.4.2.1.1</t>
  </si>
  <si>
    <t>4.1.4.2.1.2</t>
  </si>
  <si>
    <t>4.1.4.2.1.3</t>
  </si>
  <si>
    <t>4.1.4.2.1.4</t>
  </si>
  <si>
    <t>4.1.4.2.1.5</t>
  </si>
  <si>
    <t>4.1.4.2.1.6</t>
  </si>
  <si>
    <t>4.1.4.2.1.7</t>
  </si>
  <si>
    <t>4.1.4.2.1.8</t>
  </si>
  <si>
    <t>4.1.4.2.1.9</t>
  </si>
  <si>
    <t>4.1.4.2.1.10</t>
  </si>
  <si>
    <t>4.1.4.2.1.11</t>
  </si>
  <si>
    <t>4.1.4.2.1.12</t>
  </si>
  <si>
    <t>4.1.4.2.1.13</t>
  </si>
  <si>
    <t>4.1.4.2.1.14</t>
  </si>
  <si>
    <t>4.1.4.2.1.15</t>
  </si>
  <si>
    <t>4.1.4.2.1.16</t>
  </si>
  <si>
    <t>4.1.4.2.1.17</t>
  </si>
  <si>
    <t>4.1.4.2.1.18</t>
  </si>
  <si>
    <t>4.1.4.2.1.19</t>
  </si>
  <si>
    <t>4.1.4.2.1.20</t>
  </si>
  <si>
    <t>4.1.4.2.1.21</t>
  </si>
  <si>
    <t>4.1.4.2.1.22</t>
  </si>
  <si>
    <t>4.1.4.2.1.23</t>
  </si>
  <si>
    <t>4.1.4.2.1.24</t>
  </si>
  <si>
    <t>4.1.4.2.1.25</t>
  </si>
  <si>
    <t>4.1.4.2.1.26</t>
  </si>
  <si>
    <t>4.1.4.2.1.27</t>
  </si>
  <si>
    <t>4.1.4.2.1.28</t>
  </si>
  <si>
    <t>4.1.4.2.1.29</t>
  </si>
  <si>
    <t>4.1.4.2.1.30</t>
  </si>
  <si>
    <t>4.1.4.2.1.31</t>
  </si>
  <si>
    <t>4.1.4.2.1.32</t>
  </si>
  <si>
    <t>4.1.4.2.1.33</t>
  </si>
  <si>
    <t>4.1.4.2.1.34</t>
  </si>
  <si>
    <t>4.1.4.2.1.35</t>
  </si>
  <si>
    <t>4.1.4.2.1.36</t>
  </si>
  <si>
    <t>4.1.4.2.1.37</t>
  </si>
  <si>
    <t>4.1.4.2.1.38</t>
  </si>
  <si>
    <t>4.1.4.2.2</t>
  </si>
  <si>
    <t>4.1.4.2.2.1</t>
  </si>
  <si>
    <t>4.1.4.2.2.2</t>
  </si>
  <si>
    <t>4.1.4.2.2.3</t>
  </si>
  <si>
    <t>4.1.4.2.2.4</t>
  </si>
  <si>
    <t>4.1.4.2.2.5</t>
  </si>
  <si>
    <t>4.1.4.2.2.6</t>
  </si>
  <si>
    <t>4.1.4.2.2.7</t>
  </si>
  <si>
    <t>4.1.4.2.2.8</t>
  </si>
  <si>
    <t>4.1.4.2.2.9</t>
  </si>
  <si>
    <t>4.1.4.2.2.10</t>
  </si>
  <si>
    <t>4.1.4.2.2.11</t>
  </si>
  <si>
    <t>4.1.4.2.2.12</t>
  </si>
  <si>
    <t>4.1.4.2.2.13</t>
  </si>
  <si>
    <t>4.1.4.2.2.14</t>
  </si>
  <si>
    <t>4.1.4.2.2.15</t>
  </si>
  <si>
    <t>4.1.4.2.2.16</t>
  </si>
  <si>
    <t>4.1.4.2.2.17</t>
  </si>
  <si>
    <t>4.1.4.2.2.18</t>
  </si>
  <si>
    <t>4.1.4.2.2.19</t>
  </si>
  <si>
    <t>4.1.4.2.2.20</t>
  </si>
  <si>
    <t>4.1.4.2.2.21</t>
  </si>
  <si>
    <t>4.1.4.2.2.22</t>
  </si>
  <si>
    <t>4.1.4.2.2.23</t>
  </si>
  <si>
    <t>4.1.4.2.2.24</t>
  </si>
  <si>
    <t>4.1.4.2.2.25</t>
  </si>
  <si>
    <t>4.1.4.2.2.26</t>
  </si>
  <si>
    <t>4.1.4.2.2.27</t>
  </si>
  <si>
    <t>4.1.4.2.2.28</t>
  </si>
  <si>
    <t>4.1.4.2.2.29</t>
  </si>
  <si>
    <t>4.1.4.2.2.30</t>
  </si>
  <si>
    <t>4.1.4.2.2.31</t>
  </si>
  <si>
    <t>4.1.4.2.2.32</t>
  </si>
  <si>
    <t>4.1.4.2.2.33</t>
  </si>
  <si>
    <t>4.1.4.2.2.34</t>
  </si>
  <si>
    <t>4.1.4.2.2.35</t>
  </si>
  <si>
    <t>4.1.4.2.2.36</t>
  </si>
  <si>
    <t>4.1.4.2.2.37</t>
  </si>
  <si>
    <t>4.1.4.2.2.38</t>
  </si>
  <si>
    <t>4.1.5</t>
  </si>
  <si>
    <t>4.2</t>
  </si>
  <si>
    <t>4.2.1</t>
  </si>
  <si>
    <t>4.2.1.1</t>
  </si>
  <si>
    <t>4.2.1.1.1</t>
  </si>
  <si>
    <t>4.2.1.1.1.1</t>
  </si>
  <si>
    <t>4.2.1.1.1.2</t>
  </si>
  <si>
    <t>4.2.1.1.1.3</t>
  </si>
  <si>
    <t>4.2.1.1.1.4</t>
  </si>
  <si>
    <t>4.2.1.1.1.5</t>
  </si>
  <si>
    <t>4.2.1.1.1.6</t>
  </si>
  <si>
    <t>4.2.1.1.1.7</t>
  </si>
  <si>
    <t>4.2.1.1.1.8</t>
  </si>
  <si>
    <t>4.2.1.1.1.9</t>
  </si>
  <si>
    <t>4.2.1.1.1.10</t>
  </si>
  <si>
    <t>4.2.1.1.1.11</t>
  </si>
  <si>
    <t>4.2.1.1.1.12</t>
  </si>
  <si>
    <t>4.2.1.1.2</t>
  </si>
  <si>
    <t>4.2.1.1.2.1</t>
  </si>
  <si>
    <t>4.2.1.1.2.2</t>
  </si>
  <si>
    <t>4.2.1.1.2.3</t>
  </si>
  <si>
    <t>4.2.1.1.2.4</t>
  </si>
  <si>
    <t>4.2.1.1.2.5</t>
  </si>
  <si>
    <t>4.2.1.1.2.6</t>
  </si>
  <si>
    <t>4.2.1.1.2.7</t>
  </si>
  <si>
    <t>4.2.1.1.2.8</t>
  </si>
  <si>
    <t>4.2.1.1.2.9</t>
  </si>
  <si>
    <t>4.2.1.1.2.10</t>
  </si>
  <si>
    <t>4.2.1.1.2.11</t>
  </si>
  <si>
    <t>4.2.1.1.2.12</t>
  </si>
  <si>
    <t>4.2.1.2</t>
  </si>
  <si>
    <t>4.2.1.2.1</t>
  </si>
  <si>
    <t>4.2.1.2.1.1</t>
  </si>
  <si>
    <t>4.2.1.2.1.2</t>
  </si>
  <si>
    <t>4.2.1.2.1.3</t>
  </si>
  <si>
    <t>4.2.1.2.1.4</t>
  </si>
  <si>
    <t>4.2.1.2.1.5</t>
  </si>
  <si>
    <t>4.2.1.2.1.6</t>
  </si>
  <si>
    <t>4.2.1.2.1.7</t>
  </si>
  <si>
    <t>4.2.1.2.1.8</t>
  </si>
  <si>
    <t>4.2.1.2.1.9</t>
  </si>
  <si>
    <t>4.2.1.2.1.10</t>
  </si>
  <si>
    <t>4.2.1.2.1.11</t>
  </si>
  <si>
    <t>4.2.1.2.1.12</t>
  </si>
  <si>
    <t>4.2.1.2.2</t>
  </si>
  <si>
    <t>4.2.1.2.2.1</t>
  </si>
  <si>
    <t>4.2.1.2.2.2</t>
  </si>
  <si>
    <t>4.2.1.2.2.3</t>
  </si>
  <si>
    <t>4.2.1.2.2.4</t>
  </si>
  <si>
    <t>4.2.1.2.2.5</t>
  </si>
  <si>
    <t>4.2.1.2.2.6</t>
  </si>
  <si>
    <t>4.2.1.2.2.7</t>
  </si>
  <si>
    <t>4.2.1.2.2.8</t>
  </si>
  <si>
    <t>4.2.1.2.2.9</t>
  </si>
  <si>
    <t>4.2.1.2.2.10</t>
  </si>
  <si>
    <t>4.2.1.2.2.11</t>
  </si>
  <si>
    <t>4.2.1.2.2.12</t>
  </si>
  <si>
    <t>4.2.2</t>
  </si>
  <si>
    <t>4.2.2.1</t>
  </si>
  <si>
    <t>4.2.2.1.1</t>
  </si>
  <si>
    <t>4.2.2.1.1.1</t>
  </si>
  <si>
    <t>4.2.2.1.1.2</t>
  </si>
  <si>
    <t>4.2.2.1.1.3</t>
  </si>
  <si>
    <t>4.2.2.1.1.4</t>
  </si>
  <si>
    <t>4.2.2.1.1.5</t>
  </si>
  <si>
    <t>4.2.2.1.1.6</t>
  </si>
  <si>
    <t>4.2.2.1.1.7</t>
  </si>
  <si>
    <t>4.2.2.1.1.8</t>
  </si>
  <si>
    <t>4.2.2.1.1.9</t>
  </si>
  <si>
    <t>4.2.2.1.1.10</t>
  </si>
  <si>
    <t>4.2.2.1.1.11</t>
  </si>
  <si>
    <t>4.2.2.1.1.12</t>
  </si>
  <si>
    <t>4.2.2.1.1.13</t>
  </si>
  <si>
    <t>4.2.2.1.1.14</t>
  </si>
  <si>
    <t>4.2.2.1.1.15</t>
  </si>
  <si>
    <t>4.2.2.1.1.16</t>
  </si>
  <si>
    <t>4.2.2.1.2</t>
  </si>
  <si>
    <t>4.2.2.1.2.1</t>
  </si>
  <si>
    <t>4.2.2.1.2.2</t>
  </si>
  <si>
    <t>4.2.2.1.2.3</t>
  </si>
  <si>
    <t>4.2.2.1.2.4</t>
  </si>
  <si>
    <t>4.2.2.1.2.5</t>
  </si>
  <si>
    <t>4.2.2.1.2.6</t>
  </si>
  <si>
    <t>4.2.2.1.2.7</t>
  </si>
  <si>
    <t>4.2.2.1.2.8</t>
  </si>
  <si>
    <t>4.2.2.1.2.9</t>
  </si>
  <si>
    <t>4.2.2.1.2.10</t>
  </si>
  <si>
    <t>4.2.2.1.2.11</t>
  </si>
  <si>
    <t>4.2.2.1.2.12</t>
  </si>
  <si>
    <t>4.2.2.1.2.13</t>
  </si>
  <si>
    <t>4.2.2.1.2.14</t>
  </si>
  <si>
    <t>4.2.2.1.2.15</t>
  </si>
  <si>
    <t>4.2.2.1.2.16</t>
  </si>
  <si>
    <t>4.2.2.2</t>
  </si>
  <si>
    <t>4.2.2.2.1</t>
  </si>
  <si>
    <t>4.2.2.2.1.1</t>
  </si>
  <si>
    <t>4.2.2.2.1.2</t>
  </si>
  <si>
    <t>4.2.2.2.1.3</t>
  </si>
  <si>
    <t>4.2.2.2.1.4</t>
  </si>
  <si>
    <t>4.2.2.2.1.5</t>
  </si>
  <si>
    <t>4.2.2.2.1.6</t>
  </si>
  <si>
    <t>4.2.2.2.1.7</t>
  </si>
  <si>
    <t>4.2.2.2.1.8</t>
  </si>
  <si>
    <t>4.2.2.2.1.9</t>
  </si>
  <si>
    <t>4.2.2.2.1.10</t>
  </si>
  <si>
    <t>4.2.2.2.1.11</t>
  </si>
  <si>
    <t>4.2.2.2.1.12</t>
  </si>
  <si>
    <t>4.2.2.2.1.13</t>
  </si>
  <si>
    <t>4.2.2.2.1.14</t>
  </si>
  <si>
    <t>4.2.2.2.1.15</t>
  </si>
  <si>
    <t>4.2.2.2.1.16</t>
  </si>
  <si>
    <t>4.2.2.2.2</t>
  </si>
  <si>
    <t>4.2.2.2.2.1</t>
  </si>
  <si>
    <t>4.2.2.2.2.2</t>
  </si>
  <si>
    <t>4.2.2.2.2.3</t>
  </si>
  <si>
    <t>4.2.2.2.2.4</t>
  </si>
  <si>
    <t>4.2.2.2.2.5</t>
  </si>
  <si>
    <t>4.2.2.2.2.6</t>
  </si>
  <si>
    <t>4.2.2.2.2.7</t>
  </si>
  <si>
    <t>4.2.2.2.2.8</t>
  </si>
  <si>
    <t>4.2.2.2.2.9</t>
  </si>
  <si>
    <t>4.2.2.2.2.10</t>
  </si>
  <si>
    <t>4.2.2.2.2.11</t>
  </si>
  <si>
    <t>4.2.2.2.2.12</t>
  </si>
  <si>
    <t>4.2.2.2.2.13</t>
  </si>
  <si>
    <t>4.2.2.2.2.14</t>
  </si>
  <si>
    <t>4.2.2.2.2.15</t>
  </si>
  <si>
    <t>4.2.2.2.2.16</t>
  </si>
  <si>
    <t>4.2.3</t>
  </si>
  <si>
    <t>4.2.3.1</t>
  </si>
  <si>
    <t>4.2.3.1.1</t>
  </si>
  <si>
    <t>4.2.3.1.1.1</t>
  </si>
  <si>
    <t>4.2.3.1.1.2</t>
  </si>
  <si>
    <t>4.2.3.1.1.3</t>
  </si>
  <si>
    <t>4.2.3.1.1.4</t>
  </si>
  <si>
    <t>4.2.3.1.1.5</t>
  </si>
  <si>
    <t>4.2.3.1.2</t>
  </si>
  <si>
    <t>4.2.3.1.2.1</t>
  </si>
  <si>
    <t>4.2.3.1.2.2</t>
  </si>
  <si>
    <t>4.2.3.1.2.3</t>
  </si>
  <si>
    <t>4.2.3.1.2.4</t>
  </si>
  <si>
    <t>4.2.3.1.2.5</t>
  </si>
  <si>
    <t>4.2.3.2</t>
  </si>
  <si>
    <t>4.2.3.2.1</t>
  </si>
  <si>
    <t>4.2.3.2.1.1</t>
  </si>
  <si>
    <t>4.2.3.2.1.2</t>
  </si>
  <si>
    <t>4.2.3.2.1.3</t>
  </si>
  <si>
    <t>4.2.3.2.1.4</t>
  </si>
  <si>
    <t>4.2.3.2.1.5</t>
  </si>
  <si>
    <t>4.2.3.2.2</t>
  </si>
  <si>
    <t>4.2.3.2.2.1</t>
  </si>
  <si>
    <t>4.2.3.2.2.2</t>
  </si>
  <si>
    <t>4.2.3.2.2.3</t>
  </si>
  <si>
    <t>4.2.3.2.2.4</t>
  </si>
  <si>
    <t>4.2.3.2.2.5</t>
  </si>
  <si>
    <t>4.2.4</t>
  </si>
  <si>
    <t>4.2.4.1</t>
  </si>
  <si>
    <t>4.2.4.1.1</t>
  </si>
  <si>
    <t>4.2.4.1.1.1</t>
  </si>
  <si>
    <t>4.2.4.1.1.2</t>
  </si>
  <si>
    <t>4.2.4.1.1.3</t>
  </si>
  <si>
    <t>4.2.4.1.1.4</t>
  </si>
  <si>
    <t>4.2.4.1.1.5</t>
  </si>
  <si>
    <t>4.2.4.1.1.6</t>
  </si>
  <si>
    <t>4.2.4.1.1.7</t>
  </si>
  <si>
    <t>4.2.4.1.1.8</t>
  </si>
  <si>
    <t>4.2.4.1.1.9</t>
  </si>
  <si>
    <t>4.2.4.1.1.10</t>
  </si>
  <si>
    <t>4.2.4.1.1.11</t>
  </si>
  <si>
    <t>4.2.4.1.1.12</t>
  </si>
  <si>
    <t>4.2.4.1.1.13</t>
  </si>
  <si>
    <t>4.2.4.1.1.14</t>
  </si>
  <si>
    <t>4.2.4.1.1.15</t>
  </si>
  <si>
    <t>4.2.4.1.1.16</t>
  </si>
  <si>
    <t>4.2.4.1.1.17</t>
  </si>
  <si>
    <t>4.2.4.1.1.18</t>
  </si>
  <si>
    <t>4.2.4.1.1.19</t>
  </si>
  <si>
    <t>4.2.4.1.1.20</t>
  </si>
  <si>
    <t>4.2.4.1.1.21</t>
  </si>
  <si>
    <t>4.2.4.1.1.22</t>
  </si>
  <si>
    <t>4.2.4.1.1.23</t>
  </si>
  <si>
    <t>4.2.4.1.1.24</t>
  </si>
  <si>
    <t>4.2.4.1.1.25</t>
  </si>
  <si>
    <t>4.2.4.1.1.26</t>
  </si>
  <si>
    <t>4.2.4.1.1.27</t>
  </si>
  <si>
    <t>4.2.4.1.1.28</t>
  </si>
  <si>
    <t>4.2.4.1.1.29</t>
  </si>
  <si>
    <t>4.2.4.1.1.30</t>
  </si>
  <si>
    <t>4.2.4.1.1.31</t>
  </si>
  <si>
    <t>4.2.4.1.1.32</t>
  </si>
  <si>
    <t>4.2.4.1.1.33</t>
  </si>
  <si>
    <t>4.2.4.1.1.34</t>
  </si>
  <si>
    <t>4.2.4.1.1.35</t>
  </si>
  <si>
    <t>4.2.4.1.1.36</t>
  </si>
  <si>
    <t>4.2.4.1.1.37</t>
  </si>
  <si>
    <t>4.2.4.1.1.38</t>
  </si>
  <si>
    <t>4.2.4.1.2</t>
  </si>
  <si>
    <t>4.2.4.1.2.1</t>
  </si>
  <si>
    <t>4.2.4.1.2.2</t>
  </si>
  <si>
    <t>4.2.4.1.2.3</t>
  </si>
  <si>
    <t>4.2.4.1.2.4</t>
  </si>
  <si>
    <t>4.2.4.1.2.5</t>
  </si>
  <si>
    <t>4.2.4.1.2.6</t>
  </si>
  <si>
    <t>4.2.4.1.2.7</t>
  </si>
  <si>
    <t>4.2.4.1.2.8</t>
  </si>
  <si>
    <t>4.2.4.1.2.9</t>
  </si>
  <si>
    <t>4.2.4.1.2.10</t>
  </si>
  <si>
    <t>4.2.4.1.2.11</t>
  </si>
  <si>
    <t>4.2.4.1.2.12</t>
  </si>
  <si>
    <t>4.2.4.1.2.13</t>
  </si>
  <si>
    <t>4.2.4.1.2.14</t>
  </si>
  <si>
    <t>4.2.4.1.2.15</t>
  </si>
  <si>
    <t>4.2.4.1.2.16</t>
  </si>
  <si>
    <t>4.2.4.1.2.17</t>
  </si>
  <si>
    <t>4.2.4.1.2.18</t>
  </si>
  <si>
    <t>4.2.4.1.2.19</t>
  </si>
  <si>
    <t>4.2.4.1.2.20</t>
  </si>
  <si>
    <t>4.2.4.1.2.21</t>
  </si>
  <si>
    <t>4.2.4.1.2.22</t>
  </si>
  <si>
    <t>4.2.4.1.2.23</t>
  </si>
  <si>
    <t>4.2.4.1.2.24</t>
  </si>
  <si>
    <t>4.2.4.1.2.25</t>
  </si>
  <si>
    <t>4.2.4.1.2.26</t>
  </si>
  <si>
    <t>4.2.4.1.2.27</t>
  </si>
  <si>
    <t>4.2.4.1.2.28</t>
  </si>
  <si>
    <t>4.2.4.1.2.29</t>
  </si>
  <si>
    <t>4.2.4.1.2.30</t>
  </si>
  <si>
    <t>4.2.4.1.2.31</t>
  </si>
  <si>
    <t>4.2.4.1.2.32</t>
  </si>
  <si>
    <t>4.2.4.1.2.33</t>
  </si>
  <si>
    <t>4.2.4.1.2.34</t>
  </si>
  <si>
    <t>4.2.4.1.2.35</t>
  </si>
  <si>
    <t>4.2.4.1.2.36</t>
  </si>
  <si>
    <t>4.2.4.1.2.37</t>
  </si>
  <si>
    <t>4.2.4.1.2.38</t>
  </si>
  <si>
    <t>4.2.4.2</t>
  </si>
  <si>
    <t>4.2.4.2.1</t>
  </si>
  <si>
    <t>4.2.4.2.1.1</t>
  </si>
  <si>
    <t>4.2.4.2.1.2</t>
  </si>
  <si>
    <t>4.2.4.2.1.3</t>
  </si>
  <si>
    <t>4.2.4.2.1.4</t>
  </si>
  <si>
    <t>4.2.4.2.1.5</t>
  </si>
  <si>
    <t>4.2.4.2.1.6</t>
  </si>
  <si>
    <t>4.2.4.2.1.7</t>
  </si>
  <si>
    <t>4.2.4.2.1.8</t>
  </si>
  <si>
    <t>4.2.4.2.1.9</t>
  </si>
  <si>
    <t>4.2.4.2.1.10</t>
  </si>
  <si>
    <t>4.2.4.2.1.11</t>
  </si>
  <si>
    <t>4.2.4.2.1.12</t>
  </si>
  <si>
    <t>4.2.4.2.1.13</t>
  </si>
  <si>
    <t>4.2.4.2.1.14</t>
  </si>
  <si>
    <t>4.2.4.2.1.15</t>
  </si>
  <si>
    <t>4.2.4.2.1.16</t>
  </si>
  <si>
    <t>4.2.4.2.1.17</t>
  </si>
  <si>
    <t>4.2.4.2.1.18</t>
  </si>
  <si>
    <t>4.2.4.2.1.19</t>
  </si>
  <si>
    <t>4.2.4.2.1.20</t>
  </si>
  <si>
    <t>4.2.4.2.1.21</t>
  </si>
  <si>
    <t>4.2.4.2.1.22</t>
  </si>
  <si>
    <t>4.2.4.2.1.23</t>
  </si>
  <si>
    <t>4.2.4.2.1.24</t>
  </si>
  <si>
    <t>4.2.4.2.1.25</t>
  </si>
  <si>
    <t>4.2.4.2.1.26</t>
  </si>
  <si>
    <t>4.2.4.2.1.27</t>
  </si>
  <si>
    <t>4.2.4.2.1.28</t>
  </si>
  <si>
    <t>4.2.4.2.1.29</t>
  </si>
  <si>
    <t>4.2.4.2.1.30</t>
  </si>
  <si>
    <t>4.2.4.2.1.31</t>
  </si>
  <si>
    <t>4.2.4.2.1.32</t>
  </si>
  <si>
    <t>4.2.4.2.1.33</t>
  </si>
  <si>
    <t>4.2.4.2.1.34</t>
  </si>
  <si>
    <t>4.2.4.2.1.35</t>
  </si>
  <si>
    <t>4.2.4.2.1.36</t>
  </si>
  <si>
    <t>4.2.4.2.1.37</t>
  </si>
  <si>
    <t>4.2.4.2.1.38</t>
  </si>
  <si>
    <t>4.2.4.2.2</t>
  </si>
  <si>
    <t>4.2.4.2.2.1</t>
  </si>
  <si>
    <t>4.2.4.2.2.2</t>
  </si>
  <si>
    <t>4.2.4.2.2.3</t>
  </si>
  <si>
    <t>4.2.4.2.2.4</t>
  </si>
  <si>
    <t>4.2.4.2.2.5</t>
  </si>
  <si>
    <t>4.2.4.2.2.6</t>
  </si>
  <si>
    <t>4.2.4.2.2.7</t>
  </si>
  <si>
    <t>4.2.4.2.2.8</t>
  </si>
  <si>
    <t>4.2.4.2.2.9</t>
  </si>
  <si>
    <t>4.2.4.2.2.10</t>
  </si>
  <si>
    <t>4.2.4.2.2.11</t>
  </si>
  <si>
    <t>4.2.4.2.2.12</t>
  </si>
  <si>
    <t>4.2.4.2.2.13</t>
  </si>
  <si>
    <t>4.2.4.2.2.14</t>
  </si>
  <si>
    <t>4.2.4.2.2.15</t>
  </si>
  <si>
    <t>4.2.4.2.2.16</t>
  </si>
  <si>
    <t>4.2.4.2.2.17</t>
  </si>
  <si>
    <t>4.2.4.2.2.18</t>
  </si>
  <si>
    <t>4.2.4.2.2.19</t>
  </si>
  <si>
    <t>4.2.4.2.2.20</t>
  </si>
  <si>
    <t>4.2.4.2.2.21</t>
  </si>
  <si>
    <t>4.2.4.2.2.22</t>
  </si>
  <si>
    <t>4.2.4.2.2.23</t>
  </si>
  <si>
    <t>4.2.4.2.2.24</t>
  </si>
  <si>
    <t>4.2.4.2.2.25</t>
  </si>
  <si>
    <t>4.2.4.2.2.26</t>
  </si>
  <si>
    <t>4.2.4.2.2.27</t>
  </si>
  <si>
    <t>4.2.4.2.2.28</t>
  </si>
  <si>
    <t>4.2.4.2.2.29</t>
  </si>
  <si>
    <t>4.2.4.2.2.30</t>
  </si>
  <si>
    <t>4.2.4.2.2.31</t>
  </si>
  <si>
    <t>4.2.4.2.2.32</t>
  </si>
  <si>
    <t>4.2.4.2.2.33</t>
  </si>
  <si>
    <t>4.2.4.2.2.34</t>
  </si>
  <si>
    <t>4.2.4.2.2.35</t>
  </si>
  <si>
    <t>4.2.4.2.2.36</t>
  </si>
  <si>
    <t>4.2.4.2.2.37</t>
  </si>
  <si>
    <t>4.2.4.2.2.38</t>
  </si>
  <si>
    <t>4.2.5</t>
  </si>
  <si>
    <t>5</t>
  </si>
  <si>
    <t>Новгородская область</t>
  </si>
  <si>
    <t>5.1</t>
  </si>
  <si>
    <t>5.1.1</t>
  </si>
  <si>
    <t>5.1.1.1</t>
  </si>
  <si>
    <t>строительство воздушных линий 0,4 кВ</t>
  </si>
  <si>
    <t>5.1.1.1.1</t>
  </si>
  <si>
    <t xml:space="preserve"> С2  2.1.1.4.1.1 (Воздушные линии на деревянных опорах изолированным алюминиевым проводом сечением до 50 квадратных мм включительно одноцепные)</t>
  </si>
  <si>
    <t>5.1.1.1.1.1</t>
  </si>
  <si>
    <t>5.1.1.1.1.1.1</t>
  </si>
  <si>
    <t>5.1.1.1.1.1.2</t>
  </si>
  <si>
    <t>5.1.1.1.2</t>
  </si>
  <si>
    <t>С 2.3.1.4.1.1 (Воздушные линии на железобетонных  опорах  изолированный провод,  алюминиевый,   до    50    квадратных мм включительно одноцепные)</t>
  </si>
  <si>
    <t>5.1.1.1.2.1</t>
  </si>
  <si>
    <t>5.1.1.1.2.1.1</t>
  </si>
  <si>
    <t>СИП-4  2х16,   4х16</t>
  </si>
  <si>
    <t>5.1.1.1.2.1.2</t>
  </si>
  <si>
    <t>СИП2 4х25</t>
  </si>
  <si>
    <t>5.1.1.1.2.1.3</t>
  </si>
  <si>
    <t>СИП2 4х35</t>
  </si>
  <si>
    <t>5.1.1.1.2.1.4</t>
  </si>
  <si>
    <t>СИП-2 3х16+1х25</t>
  </si>
  <si>
    <t>5.1.1.1.2.1.5</t>
  </si>
  <si>
    <t>СИП-2 3х25+1х35</t>
  </si>
  <si>
    <t>5.1.1.1.2.1.6</t>
  </si>
  <si>
    <t>5.1.1.1.2.1.7</t>
  </si>
  <si>
    <t>5.1.1.1.2.1.8</t>
  </si>
  <si>
    <t>5.1.1.1.2.2</t>
  </si>
  <si>
    <t>5.1.1.1.2.2.1</t>
  </si>
  <si>
    <t>5.1.1.1.2.2.2</t>
  </si>
  <si>
    <t>5.1.1.1.3</t>
  </si>
  <si>
    <t>С 2.3.1.4.2.1 (Воздушные линии на железобетонных  опорах,  изолирован-ный провод,  алюминиевый,   от   50  до 100  квадратных мм включительно одноцепные)</t>
  </si>
  <si>
    <t>5.1.1.1.3.1</t>
  </si>
  <si>
    <t>5.1.1.1.3.1.1</t>
  </si>
  <si>
    <t>5.1.1.1.3.1.2</t>
  </si>
  <si>
    <t>5.1.1.1.3.1.3</t>
  </si>
  <si>
    <t>5.1.1.1.3.2</t>
  </si>
  <si>
    <t>5.1.1.1.3.2.1</t>
  </si>
  <si>
    <t>5.1.1.2</t>
  </si>
  <si>
    <t>строительство воздушных линий 6/10 кВ</t>
  </si>
  <si>
    <t>5.1.1.2.1</t>
  </si>
  <si>
    <t xml:space="preserve"> С2  2.3.1.4.1.1.    (Воздушные линии на железобетонных  опорах,  изолированный провод,  алюминиевый,   до   50    квадратных мм включительно, одноцепные)</t>
  </si>
  <si>
    <t>5.1.1.2.1.1</t>
  </si>
  <si>
    <t>5.1.1.2.1.1.1</t>
  </si>
  <si>
    <t>СИП-3 1х50</t>
  </si>
  <si>
    <t>5.1.1.2.1.2</t>
  </si>
  <si>
    <t>5.1.1.2.1.2.1</t>
  </si>
  <si>
    <t>5.1.1.2.2</t>
  </si>
  <si>
    <t>С 2.3.1.4.2.1 (Воздушные линии на железобетонных  опорах,  изолированный провод,  алюминиевый,   от    50 до 100    квадратных мм включительно, одноцепные)</t>
  </si>
  <si>
    <t>5.1.1.2.2.1</t>
  </si>
  <si>
    <t>5.1.1.2.2.1.1</t>
  </si>
  <si>
    <t>СИП-3 1х95</t>
  </si>
  <si>
    <t>5.1.2</t>
  </si>
  <si>
    <t>5.1.3</t>
  </si>
  <si>
    <t>5.1.4</t>
  </si>
  <si>
    <t>5.1.4.1</t>
  </si>
  <si>
    <t>С6  6.1.1 (Распределительные однотрансформаторные подстанции мощностью до 25 кВА включительно)</t>
  </si>
  <si>
    <t>5.1.4.1.1</t>
  </si>
  <si>
    <t>5.1.4.1.1.1</t>
  </si>
  <si>
    <t>5.1.4.2</t>
  </si>
  <si>
    <t xml:space="preserve"> С 6.1.2 (распределительные однотрансформаторные подстанции мощностью от 25 до 100 кВА включительно)</t>
  </si>
  <si>
    <t>5.1.4.2.1</t>
  </si>
  <si>
    <t>5.1.4.2.1.1</t>
  </si>
  <si>
    <t>ТП - 40 10/0,4кВ</t>
  </si>
  <si>
    <t>5.1.4.2.1.2</t>
  </si>
  <si>
    <t>5.1.4.2.1.3</t>
  </si>
  <si>
    <t>5.1.4.2.1.4</t>
  </si>
  <si>
    <t>5.1.4.2.2</t>
  </si>
  <si>
    <t>5.1.4.2.2.1</t>
  </si>
  <si>
    <t>5.1.4.3</t>
  </si>
  <si>
    <t xml:space="preserve"> С6  6.1.3 (Распределительные трансформаторные подстанции (РТП) с уровнем напряжения до 35 кВ, однотрансформаторные, от 100 кВА  до 250 включительно)</t>
  </si>
  <si>
    <t>5.1.4.3.1</t>
  </si>
  <si>
    <t>5.1.3.4.1.1</t>
  </si>
  <si>
    <t>5.1.3.4.1.2</t>
  </si>
  <si>
    <t xml:space="preserve">МТП - 250 10/0,4кВ                                     </t>
  </si>
  <si>
    <t>5.1.3.4.1.3</t>
  </si>
  <si>
    <t>5.1.4.4</t>
  </si>
  <si>
    <t>С6  6.1.4 (Распределительные однотрансформаторные подстанции мощностью от 250 до 400 кВА включительно)</t>
  </si>
  <si>
    <t>5.1.4.4.1</t>
  </si>
  <si>
    <t>5.1.4.4.1.1</t>
  </si>
  <si>
    <t>КТП   400  10/0,4кВ</t>
  </si>
  <si>
    <t>5.1.5</t>
  </si>
  <si>
    <t>5.2</t>
  </si>
  <si>
    <t>5.2.1</t>
  </si>
  <si>
    <t>5.2.1.1</t>
  </si>
  <si>
    <t>строительство воздушных линий  0,4 кВ</t>
  </si>
  <si>
    <t>5.2.1.1.1</t>
  </si>
  <si>
    <t xml:space="preserve"> 2.1.1.4.1.1 (Воздушные линии на деревянных опорах изолированным алюминиевым проводом сечением до 50 квадратных мм включительно одноцепные)</t>
  </si>
  <si>
    <t>5.2.1.1.1.1</t>
  </si>
  <si>
    <t>5.2.1.1.1.1.1</t>
  </si>
  <si>
    <t>СИП-2 3х50+1х50</t>
  </si>
  <si>
    <t>5.2.1.1.2</t>
  </si>
  <si>
    <t xml:space="preserve"> С 2.3.1.4.1.1 (Воздушные линии на железобетонных  опорах  изолированный провод,  алюминиевый,   до    50    квадратных мм включительно одноцепные)</t>
  </si>
  <si>
    <t>5.2.1.1.2.1</t>
  </si>
  <si>
    <t>5.2.1.1.2.1.1</t>
  </si>
  <si>
    <t>5.2.1.1.2.1.2</t>
  </si>
  <si>
    <t>5.2.1.1.2.1.3</t>
  </si>
  <si>
    <t>5.2.1.1.2.1.4</t>
  </si>
  <si>
    <t>СИП-2 3х35+1х50</t>
  </si>
  <si>
    <t>5.2.1.1.2.1.5</t>
  </si>
  <si>
    <t>5.2.1.1.2.1.6</t>
  </si>
  <si>
    <t>5.2.1.1.3</t>
  </si>
  <si>
    <t>5.2.1.1.3.1</t>
  </si>
  <si>
    <t>5.2.1.1.3.1.1</t>
  </si>
  <si>
    <t>СИП-2 3х70+1х70</t>
  </si>
  <si>
    <t>5.2.1.1.3.1.2</t>
  </si>
  <si>
    <t>СИП-2 3х70+1х95</t>
  </si>
  <si>
    <t>5.2.1.1.3.1.3</t>
  </si>
  <si>
    <t>5.2.1.1.3.2</t>
  </si>
  <si>
    <t>5.2.1.1.3.2.1</t>
  </si>
  <si>
    <t>5.2.1.1.4</t>
  </si>
  <si>
    <t xml:space="preserve"> С 2.3.1.4.3.1.(Воздушные линии на железобетонных опорах изолированным алюминиевым проводом сечением от 100 до 200 квадратных мм включительно, одноцепные)</t>
  </si>
  <si>
    <t>5.2.1.1.4.1</t>
  </si>
  <si>
    <t>5.2.1.1.4.1.1</t>
  </si>
  <si>
    <t>СИП-2 3х120+1х95</t>
  </si>
  <si>
    <t>5.2.1.2</t>
  </si>
  <si>
    <t>5.2.1.2.1</t>
  </si>
  <si>
    <t>С 2.3.1.4.1.1    (Воздушные линии на железобетонных  опорах,  изолированный провод,  алюминиевый,   до   50    квадратных мм включительно, одноцепные)</t>
  </si>
  <si>
    <t>5.2.1.2.1.1.</t>
  </si>
  <si>
    <t>5.2.1.2.1.1.1</t>
  </si>
  <si>
    <t>5.2.1.2.2</t>
  </si>
  <si>
    <t xml:space="preserve"> С 2.3.1.4.2.1 (Воздушные линии на железобетонных  опорах,  изолирован-ный провод,  алюминиевый,   от   50  до 100  квадратных мм включительно одноцепные)</t>
  </si>
  <si>
    <t>5.2.1.2.2.1</t>
  </si>
  <si>
    <t>5.2.1.2.2.1.1</t>
  </si>
  <si>
    <t>СИП-3 1х70</t>
  </si>
  <si>
    <t>5.2.1.2.2.2</t>
  </si>
  <si>
    <t>5.2.1.2.2.2.1</t>
  </si>
  <si>
    <t>5.2.1.2.3</t>
  </si>
  <si>
    <t xml:space="preserve"> С 2.3.1.4.3.1  (Воздушные линии  на железобетонных опорах изолированный провод алюминиевый сечением  от 100 до 200 квадратных мм включительно, одноцепные )</t>
  </si>
  <si>
    <t>5.2.1.2.3.1</t>
  </si>
  <si>
    <t>5.2.1.2.3.1.1</t>
  </si>
  <si>
    <t>СИП-3 1х120</t>
  </si>
  <si>
    <t>5.2.2</t>
  </si>
  <si>
    <t>5.2.2.1</t>
  </si>
  <si>
    <t>строительство кабельных линий 0,4 кВ</t>
  </si>
  <si>
    <t>5.2.2.1.1</t>
  </si>
  <si>
    <t xml:space="preserve"> С 3.1.2.1.1.1 (кабельные линии в траншеях многожильные с резиновой или пластмассовой изоляцией сечением провода до 50 квадратных мм включительно с одним кабелем в траншее)</t>
  </si>
  <si>
    <t>5.2.2.1.1.1</t>
  </si>
  <si>
    <t>5.2.2.1.1.1.1</t>
  </si>
  <si>
    <t>АВБШв  4х50</t>
  </si>
  <si>
    <t>5.2.2.2</t>
  </si>
  <si>
    <t>строительство кабельных линий 6/10 кВ</t>
  </si>
  <si>
    <t>5.2.2.2.1</t>
  </si>
  <si>
    <t xml:space="preserve"> С 3.1.1.1.4.1 (кабельные линии в траншеях одножильные с резиновой или пластмассовой изоляцией сечением провода от 200 до 250 квадратных мм включительно с одним кабелем в траншее)</t>
  </si>
  <si>
    <t>5.2.2.2.1.1</t>
  </si>
  <si>
    <t>5.2.2.2.1.1.1</t>
  </si>
  <si>
    <t>АПвПу2г-10 кВ 1х240/50</t>
  </si>
  <si>
    <t>5.2.2.2.2</t>
  </si>
  <si>
    <t xml:space="preserve">С 3.1.2.2.2.1 (кабельные линии в траншеях многожильные с бумажной изоляцией сечением провода от 50 до 100 квадратных мм включительно с одним кабелем в траншее) </t>
  </si>
  <si>
    <t>5.2.2.2.2.1</t>
  </si>
  <si>
    <t>5.2.2.2.2.1.1</t>
  </si>
  <si>
    <t>АСБл 10 3х95</t>
  </si>
  <si>
    <t>5.2.2.2.3</t>
  </si>
  <si>
    <t>С 3.6.2.2.2.1 (кабельные линии, прокладываемые методом горизонтального наклонного бурения, многожильные с бумажной изоляцией сечением провода от 50 до 100 квадратных мм включительно с одной трубой в скважине)</t>
  </si>
  <si>
    <t>5.2.2.2.3.1</t>
  </si>
  <si>
    <t>5.2.2.2.3.1.1</t>
  </si>
  <si>
    <t>АСБл 10 3х95 (гнб)</t>
  </si>
  <si>
    <t>5.2.3</t>
  </si>
  <si>
    <t>5.2.4</t>
  </si>
  <si>
    <t>5.2.4.1</t>
  </si>
  <si>
    <t xml:space="preserve"> С 6.1.1 (Распределительные однотрансформаторные подстанции мощностью до 25 кВА включительно)</t>
  </si>
  <si>
    <t>5.2.4.1.1</t>
  </si>
  <si>
    <t>5.2.4.1.1.1</t>
  </si>
  <si>
    <t>5.2.4.2</t>
  </si>
  <si>
    <t xml:space="preserve"> С 6.1.2 (Распределительные трансформаторные подстанции (РТП) с уровнем напряжения до 35 кВ, однотрансформаторные,  от  25 кВА до 100 включительно)</t>
  </si>
  <si>
    <t>5.2.4.2.1</t>
  </si>
  <si>
    <t>5.2.4.2.1.1</t>
  </si>
  <si>
    <t>СТП-10/0,4кВ-40кВА</t>
  </si>
  <si>
    <t>5.2.4.2.1.2</t>
  </si>
  <si>
    <t>5.2.4.2.1.3</t>
  </si>
  <si>
    <t>СТП-10/0,4кВ-100кВА</t>
  </si>
  <si>
    <t>5.2.4.3</t>
  </si>
  <si>
    <t xml:space="preserve"> С 6.1.3.  (распределительные однотрансформаторные подстанции мощностью от 100 до 250 кВА включительно)</t>
  </si>
  <si>
    <t>5.2.4.3.1</t>
  </si>
  <si>
    <t>5.2.4.3.1.1</t>
  </si>
  <si>
    <t>КТП-10/0,4кВ-160кВА</t>
  </si>
  <si>
    <t>5.2.4.3.1.2</t>
  </si>
  <si>
    <t xml:space="preserve"> МТП-10/0,4кВ-250кВА</t>
  </si>
  <si>
    <t>5.2.4.3.1.3</t>
  </si>
  <si>
    <t xml:space="preserve">КТП  250/10/0,4                                      </t>
  </si>
  <si>
    <t>5.2.4.3.2</t>
  </si>
  <si>
    <t>5.2.4.3.2.1</t>
  </si>
  <si>
    <t>5.2.4.3.2.2</t>
  </si>
  <si>
    <t xml:space="preserve"> СТП, МТП-10/0,4кВ-250кВА</t>
  </si>
  <si>
    <t>5.2.4.4</t>
  </si>
  <si>
    <t xml:space="preserve"> С 6.1.5 (Распределительные однотрансформаторные подстанции мощностью от 400 до 1000 кВА включительно)</t>
  </si>
  <si>
    <t>5.2.4.4.1</t>
  </si>
  <si>
    <t>5.2.4.4.1.1</t>
  </si>
  <si>
    <t>КТП-КТ-В/в-1000/10/0,4</t>
  </si>
  <si>
    <t>5.2.4.5</t>
  </si>
  <si>
    <t xml:space="preserve"> С 6.2.2.(распределительные трансформаторные подстанции (РТП) с уровнем напряжения до 35 кВ, двухтрасформаторные, от   25  до 100 кВА включительно)</t>
  </si>
  <si>
    <t>5.2.4.5.1</t>
  </si>
  <si>
    <t>5.2.4.5.1.1</t>
  </si>
  <si>
    <t>КТП-КТ-В/В-2/63/10/0,4</t>
  </si>
  <si>
    <t>5.2.5</t>
  </si>
  <si>
    <t>6</t>
  </si>
  <si>
    <t>Вологодская область</t>
  </si>
  <si>
    <t>6.1</t>
  </si>
  <si>
    <t xml:space="preserve">нд </t>
  </si>
  <si>
    <t>6.1.1</t>
  </si>
  <si>
    <t>6.1.1.1</t>
  </si>
  <si>
    <t>6.1.1.1.1</t>
  </si>
  <si>
    <t>строительство воздушных линий электропередачи напряжением до 1 кВ в расчете на 1 км линий</t>
  </si>
  <si>
    <t>6.1.1.1.2</t>
  </si>
  <si>
    <t xml:space="preserve">строительство воздушных линий электропередачи напряжением 6-10 кВ в расчете на 1 км линий </t>
  </si>
  <si>
    <t>6.1.1.1.3</t>
  </si>
  <si>
    <t xml:space="preserve">строительство воздушных линий электропередачи напряжением 35 кВ в расчете на 1 км линий </t>
  </si>
  <si>
    <t>6.1.1.2</t>
  </si>
  <si>
    <t>6.1.1.2.1</t>
  </si>
  <si>
    <t>6.1.1.2.2</t>
  </si>
  <si>
    <t>6.1.1.2.3</t>
  </si>
  <si>
    <t>6.1.2</t>
  </si>
  <si>
    <t>6.1.2.1</t>
  </si>
  <si>
    <t>6.1.2.1.1</t>
  </si>
  <si>
    <t>строительство кабельных линий, на уровне напряжения до 1 кВ в расчете на 1 км</t>
  </si>
  <si>
    <t>6.1.2.1.2</t>
  </si>
  <si>
    <t xml:space="preserve">строительство кабельных линий, на уровне напряжения 6-10 кВ в расчете на 1 км </t>
  </si>
  <si>
    <t>6.1.2.2</t>
  </si>
  <si>
    <t>6.1.2.2.1</t>
  </si>
  <si>
    <t>6.1.2.2.2</t>
  </si>
  <si>
    <t>6.1.3</t>
  </si>
  <si>
    <t>6.1.4</t>
  </si>
  <si>
    <t>6.1.5</t>
  </si>
  <si>
    <t>6.1.5.1</t>
  </si>
  <si>
    <t>6.1.5.1.1</t>
  </si>
  <si>
    <t xml:space="preserve">строительство однотрансформаторных подстанций напряжением до 35кВ в расчете на 1кВт максимальной мощности </t>
  </si>
  <si>
    <t>6.1.5.1.2</t>
  </si>
  <si>
    <t xml:space="preserve">строительство двухтрансформаторных подстанций напряжением до 35кВ в расчете на 1кВт максимальной мощности </t>
  </si>
  <si>
    <t>6.1.5.2</t>
  </si>
  <si>
    <t>6.1.5.2.1</t>
  </si>
  <si>
    <t>6.1.5.2.2</t>
  </si>
  <si>
    <t>6.2</t>
  </si>
  <si>
    <t>6.2.1</t>
  </si>
  <si>
    <t>6.2.1.1</t>
  </si>
  <si>
    <t>6.2.1.1.1</t>
  </si>
  <si>
    <t>6.2.1.1.2</t>
  </si>
  <si>
    <t>6.2.1.1.3</t>
  </si>
  <si>
    <t>6.2.1.2</t>
  </si>
  <si>
    <t>6.2.1.2.1</t>
  </si>
  <si>
    <t>6.2.1.2.2</t>
  </si>
  <si>
    <t>6.2.1.2.3</t>
  </si>
  <si>
    <t>6.2.2</t>
  </si>
  <si>
    <t>6.2.2.1</t>
  </si>
  <si>
    <t>6.2.2.1.1</t>
  </si>
  <si>
    <t>6.2.2.2</t>
  </si>
  <si>
    <t>6.2.2.2.1</t>
  </si>
  <si>
    <t>6.2.2.2.2</t>
  </si>
  <si>
    <t>6.2..3</t>
  </si>
  <si>
    <t>6.2.4</t>
  </si>
  <si>
    <t>6.2.5</t>
  </si>
  <si>
    <t>6.2.5.1</t>
  </si>
  <si>
    <t>6.2.5.1.1</t>
  </si>
  <si>
    <t>6.2.5.1.2</t>
  </si>
  <si>
    <t>6.2.5.2</t>
  </si>
  <si>
    <t>6.2.5.2.1</t>
  </si>
  <si>
    <t>6.2.5.2.2</t>
  </si>
  <si>
    <t>7</t>
  </si>
  <si>
    <t>Республика Коми</t>
  </si>
  <si>
    <t>7.1</t>
  </si>
  <si>
    <t>7.1.1</t>
  </si>
  <si>
    <t>7.1.1.1</t>
  </si>
  <si>
    <t>Строительство воздушных линий 0,4кВ</t>
  </si>
  <si>
    <t>7.1.1.1.1</t>
  </si>
  <si>
    <t>Материал провода-сталеалюминевый</t>
  </si>
  <si>
    <t>7.1.1.1.1.1</t>
  </si>
  <si>
    <t>7.1.1.1.1.1.1</t>
  </si>
  <si>
    <t>Опоры деверянные, железобетонные 1 цепь, изолированный провод</t>
  </si>
  <si>
    <t>7.1.1.1.1.1.1.1</t>
  </si>
  <si>
    <t>7.1.1.1.1.1.1.2</t>
  </si>
  <si>
    <t>Cечение провода от 70 до 95 кв. мм включительно</t>
  </si>
  <si>
    <t>7.1.1.1.1.1.1.3</t>
  </si>
  <si>
    <t>Cечение провода от 120 до 185 кв. мм включительно</t>
  </si>
  <si>
    <t>7.1.1.1.1.1.2</t>
  </si>
  <si>
    <t>Опоры деревянные, железобетонные, 1 цепь, неизолированный провод</t>
  </si>
  <si>
    <t>7.1.1.1.1.1.2.1</t>
  </si>
  <si>
    <t>7.1.1.1.1.1.2.2</t>
  </si>
  <si>
    <t>7.1.1.1.1.2</t>
  </si>
  <si>
    <t>7.1.1.1.1.2.1</t>
  </si>
  <si>
    <t>Опоры деревянные, железобетонные, 1 цепь, изолированный провод</t>
  </si>
  <si>
    <t>7.1.1.1.1.2.1.1</t>
  </si>
  <si>
    <t>7.1.1.1.1.2.1.2</t>
  </si>
  <si>
    <t>7.1.1.1.1.2.1.3</t>
  </si>
  <si>
    <t>7.1.1.1.1.2.2</t>
  </si>
  <si>
    <t>7.1.1.1.1.2.2.1</t>
  </si>
  <si>
    <t>7.1.1.1.1.2.2.2</t>
  </si>
  <si>
    <t>7.1.1.2</t>
  </si>
  <si>
    <t>Строительство воздушных линий 10кВ</t>
  </si>
  <si>
    <t>7.1.1.2.1</t>
  </si>
  <si>
    <t>7.1.1.2.1.1</t>
  </si>
  <si>
    <t>7.1.1.2.1.1.1</t>
  </si>
  <si>
    <t>7.1.1.2.1.1.1.1</t>
  </si>
  <si>
    <t>7.1.1.2.1.1.1.2</t>
  </si>
  <si>
    <t>7.1.1.2.1.2</t>
  </si>
  <si>
    <t>7.1.1.2.1.2.1</t>
  </si>
  <si>
    <t>7.1.1.2.1.2.1.1</t>
  </si>
  <si>
    <t>7.1.1.2.1.2.1.2</t>
  </si>
  <si>
    <t>7.1.1.2.1.2.2</t>
  </si>
  <si>
    <t>7.1.1.2.1.2.2.1</t>
  </si>
  <si>
    <t>7.1.1.3</t>
  </si>
  <si>
    <t>Строительство воздушных линий 35 кВ</t>
  </si>
  <si>
    <t>7.1.1.3.1</t>
  </si>
  <si>
    <t>7.1.1.3.1.1</t>
  </si>
  <si>
    <t>Опоры металлические, 1 цепь, неизолированный провод</t>
  </si>
  <si>
    <t>7.1.1.3.1.1.1</t>
  </si>
  <si>
    <t>7.1.1.3.1.2</t>
  </si>
  <si>
    <t>Опоры металлические, 2 цепи, неизолированный провод</t>
  </si>
  <si>
    <t>7.1.1.3.1.2.1</t>
  </si>
  <si>
    <t>7.1.1.4</t>
  </si>
  <si>
    <t>Строительство воздушных линий 110 кВ</t>
  </si>
  <si>
    <t>7.1.1.4.1</t>
  </si>
  <si>
    <t>7.1.1.4.1.1</t>
  </si>
  <si>
    <t>7.1.1.4.1.1.1</t>
  </si>
  <si>
    <t>7.1.1.4.1.1.2</t>
  </si>
  <si>
    <t>7.1.1.4.1.1.3</t>
  </si>
  <si>
    <t xml:space="preserve">Cечение провода 240 кв. мм </t>
  </si>
  <si>
    <t>7.1.1.4.2</t>
  </si>
  <si>
    <t>7.1.1.4.2.1</t>
  </si>
  <si>
    <t>7.1.1.4.2.1.1</t>
  </si>
  <si>
    <t>7.1.1.4.2.1.2</t>
  </si>
  <si>
    <t>7.1.2</t>
  </si>
  <si>
    <t>7.1.2.1</t>
  </si>
  <si>
    <t>Строительство кабельных линий 0,4кВ</t>
  </si>
  <si>
    <t>7.1.2.1.1</t>
  </si>
  <si>
    <t>7.1.2.1.1.1</t>
  </si>
  <si>
    <t>Способ прокладки-траншея, изоляция бумажная, провод одножильный, 1 кабель по трассе</t>
  </si>
  <si>
    <t>7.1.2.1.1.1.1</t>
  </si>
  <si>
    <t>7.1.2.1.1.1.2</t>
  </si>
  <si>
    <t>7.1.2.1.1.2</t>
  </si>
  <si>
    <t>Способ прокладки-траншея, изоляция пластмассовая , провод многожильный, 1 кабель по трассе</t>
  </si>
  <si>
    <t>7.1.2.1.1.2.1</t>
  </si>
  <si>
    <t>7.1.2.1.1.2.2</t>
  </si>
  <si>
    <t>7.1.2.1.1.2.3</t>
  </si>
  <si>
    <t>7.1.2.1.1.2.4</t>
  </si>
  <si>
    <t>Сечение 240 кв.мм</t>
  </si>
  <si>
    <t>7.1.2.1.1.3</t>
  </si>
  <si>
    <t>Способ прокладки-траншея, изоляция пластмассовая , провод многожильный, 2 кабеля по трассе</t>
  </si>
  <si>
    <t>7.1.2.1.1.3.1</t>
  </si>
  <si>
    <t>7.1.2.1.1.3.2</t>
  </si>
  <si>
    <t>7.1.2.1.1.3.3</t>
  </si>
  <si>
    <t>7.1.2.1.1.3.4</t>
  </si>
  <si>
    <t>7.1.2.1.1.4</t>
  </si>
  <si>
    <t>Способ прокладки-траншея, изоляция пластмассовая , провод многожильный, 4 кабеля по трассе</t>
  </si>
  <si>
    <t>7.1.2.1.1.4.1</t>
  </si>
  <si>
    <t>7.1.2.1.1.4.2</t>
  </si>
  <si>
    <t>7.1.2.1.1.5</t>
  </si>
  <si>
    <t xml:space="preserve">Способ прокладки-ГНБ, изоляция пластмассовая, провод многожильный, 1 кабель по трассе </t>
  </si>
  <si>
    <t>7.1.2.1.1.5.1</t>
  </si>
  <si>
    <t>7.1.2.1.1.5.2</t>
  </si>
  <si>
    <t>7.1.2.1.1.5.3</t>
  </si>
  <si>
    <t>7.1.2.1.1.5.4</t>
  </si>
  <si>
    <t>7.1.2.1.1.6</t>
  </si>
  <si>
    <t xml:space="preserve">Способ прокладки-ГНБ, изоляция пластмассовая, провод многожильный, 2 кабеля по трассе </t>
  </si>
  <si>
    <t>7.1.2.1.1.6.1</t>
  </si>
  <si>
    <t>7.1.2.1.1.6.2</t>
  </si>
  <si>
    <t>7.1.2.1.2</t>
  </si>
  <si>
    <t>7.1.2.1.2.1</t>
  </si>
  <si>
    <t>Способ прокладки-траншея, изоляция-бумажная, многожильные, 1 кабель в траншее</t>
  </si>
  <si>
    <t>7.1.2.1.2.1.1</t>
  </si>
  <si>
    <t>7.1.2.1.2.2</t>
  </si>
  <si>
    <t>Способ прокладки-траншея, изоляция-пластмассовая и резиновая, многожильные, 1 кабель в траншее</t>
  </si>
  <si>
    <t>7.1.2.1.2.2.1</t>
  </si>
  <si>
    <t>7.1.2.1.2.2.2</t>
  </si>
  <si>
    <t>7.1.2.1.2.2.3</t>
  </si>
  <si>
    <t>Строительство кабельных линий (4х120)</t>
  </si>
  <si>
    <t>7.1.2.1.2.3</t>
  </si>
  <si>
    <t>Способ прокладки-траншея, изоляция-пластмассовая и резиновая, многожильные, 2 кабеля в траншее</t>
  </si>
  <si>
    <t>7.1.2.1.2.3.1</t>
  </si>
  <si>
    <t>7.1.2.1.2.3.2</t>
  </si>
  <si>
    <t>7.1.2.1.2.3.3</t>
  </si>
  <si>
    <t>Строительство кабельных линий 10кВ</t>
  </si>
  <si>
    <t>Способ прокладки-траншея, изоляция бумажная, многожильные, 1 кабель</t>
  </si>
  <si>
    <t>Способ прокладки-траншея, изоляция пластмассовая и резиновая, многожильные, 1 кабель</t>
  </si>
  <si>
    <t>Сечение провода 240 кв.мм</t>
  </si>
  <si>
    <t>Способ прокладки-траншея, изоляция пластмассовая и резиновая, одножильные, 1 кабель</t>
  </si>
  <si>
    <t>Способ прокладки-траншея, изоляция пластмассовая и резиновая, одножильные, 2 кабеля</t>
  </si>
  <si>
    <t>Способ прокладки-траншея, изоляция пластмассовая и резиновая, многожильные, 2 кабеля</t>
  </si>
  <si>
    <t xml:space="preserve">Способ прокладки-ГНБ, изоляция резиновая и пластмассовая, провод одножильный, 1 кабель по трассе </t>
  </si>
  <si>
    <t>7.1.2.1.1.7</t>
  </si>
  <si>
    <t xml:space="preserve">Способ прокладки-ГНБ, изоляция резиновая и пластмассовая, провод многожильный, 1 кабель по трассе </t>
  </si>
  <si>
    <t>7.1.2.1.1.7.1</t>
  </si>
  <si>
    <t xml:space="preserve">Способ прокладки -траншея, изоляция резиновая и пластмассовая, провод одножильный, 1 кабель по трассе </t>
  </si>
  <si>
    <t>7.1.3</t>
  </si>
  <si>
    <t xml:space="preserve">строительство пунктов секционирования, на уровне напряжения i и (или) диапазоне мощности j, Территория городского населенного пункта  </t>
  </si>
  <si>
    <t>7.1.4</t>
  </si>
  <si>
    <t>7.1.4.1</t>
  </si>
  <si>
    <t>7.1.4.1.1</t>
  </si>
  <si>
    <t>Строительство мачтовой (столбовой) КТП с трансформаторной мощностью 25 кВА</t>
  </si>
  <si>
    <t>7.1.4.1.2</t>
  </si>
  <si>
    <t>Строительство КТП с трансформаторной мощностью  40 кВА</t>
  </si>
  <si>
    <t>7.1.4.1.2.1</t>
  </si>
  <si>
    <t>мачтовой (столбовой)</t>
  </si>
  <si>
    <t>7.1.4.1.2.2</t>
  </si>
  <si>
    <t>киоскового типа</t>
  </si>
  <si>
    <t>7.1.4.1.3</t>
  </si>
  <si>
    <t>Строительство КТП  с трансформаторной мощностью 100 кВА</t>
  </si>
  <si>
    <t>7.1.4.1.3.1</t>
  </si>
  <si>
    <t>7.1.4.1.3.2</t>
  </si>
  <si>
    <t>7.1.4.1.4</t>
  </si>
  <si>
    <t>Строительство мачтовой (столбовой) КТП с трансформаторной мощностью 160 кВА</t>
  </si>
  <si>
    <t>7.1.4.1.5</t>
  </si>
  <si>
    <t>Строительство КТП с трансформаторной мощностью 250 кВА:</t>
  </si>
  <si>
    <t>7.1.4.1.5.1</t>
  </si>
  <si>
    <t>киоскового типа, 1 трансформатор</t>
  </si>
  <si>
    <t>7.1.4.1.5.2</t>
  </si>
  <si>
    <t>блочного типа, 2 трансформатора</t>
  </si>
  <si>
    <t>7.1.4.1.6</t>
  </si>
  <si>
    <t>Строительство КТП с трансформаторной мощностью 400 кВА</t>
  </si>
  <si>
    <t>7.1.4.1.6.1</t>
  </si>
  <si>
    <t>7.1.4.1.6.2</t>
  </si>
  <si>
    <t>киоскового типа, 2 трансформатора</t>
  </si>
  <si>
    <t>7.1.4.1.6.3</t>
  </si>
  <si>
    <t>7.1.4.1.7</t>
  </si>
  <si>
    <t>Строительство КТП с трансформаторной мощностью 630 кВА</t>
  </si>
  <si>
    <t>7.1.4.1.7.1</t>
  </si>
  <si>
    <t>7.1.4.1.7.2</t>
  </si>
  <si>
    <t>7.1.4.1.8</t>
  </si>
  <si>
    <t>Строительство КТП с трансформаторной мощностью 1000 кВА</t>
  </si>
  <si>
    <t xml:space="preserve">Строительство мачтовой (столбовой) КТП с трансформаторной мощностью 25 кВА, 1 трансформатор </t>
  </si>
  <si>
    <t>7.1.4.1.1.1</t>
  </si>
  <si>
    <t xml:space="preserve">Строительство мачтовой (столбовой) КТП с трансформаторной мощностью 40 кВА, 1 трансформатор </t>
  </si>
  <si>
    <t>Строительство однотрансформаторной  мачтовой (столбовой) ТП с трансформаторной мощностью 63  кВА включительно</t>
  </si>
  <si>
    <t>Строительство  однотрансформаторной ТП киоскового типа  с трансформаторной мощностью 100  кВА включительно</t>
  </si>
  <si>
    <t>7.1.4.1.4.1</t>
  </si>
  <si>
    <t>7.1.4.1.4.2</t>
  </si>
  <si>
    <t>Строительство ТП киоскового типа  с трансформаторной мощностью 160  кВА включительно</t>
  </si>
  <si>
    <t>Строительство  однотрансформаторной ТП киоскового типа  с трансформаторной мощностью 250  кВА включительно</t>
  </si>
  <si>
    <t>Строительство однотрансформаторной  ТП киоскового типа  с трансформаторной мощностью 400  кВА включительно</t>
  </si>
  <si>
    <t>Строительство  ТП киоскового типа  с трансформаторной мощностью 630  кВА включительно</t>
  </si>
  <si>
    <t>7.1.4.1.8.1</t>
  </si>
  <si>
    <t>1 трансформатор</t>
  </si>
  <si>
    <t>7.1.4.1.8.2</t>
  </si>
  <si>
    <t>2 трансформатора</t>
  </si>
  <si>
    <t>7.1.4.1.9</t>
  </si>
  <si>
    <t>Строительство  двухтрансформаторной ТП киоскового типа с трансформаторной мощностью 160  кВА</t>
  </si>
  <si>
    <t>7.1.5</t>
  </si>
  <si>
    <t>7.1.5.1</t>
  </si>
  <si>
    <t>7.1.5.1.1</t>
  </si>
  <si>
    <t>ПС 110 кВ</t>
  </si>
  <si>
    <t>7.2</t>
  </si>
  <si>
    <t>7.2.1</t>
  </si>
  <si>
    <t>7.2.1.1</t>
  </si>
  <si>
    <t>7.2.1.1.1</t>
  </si>
  <si>
    <t>7.2.1.1.1.1</t>
  </si>
  <si>
    <t>7.2.1.1.1.1.1</t>
  </si>
  <si>
    <t>7.2.1.1.1.1.1.1</t>
  </si>
  <si>
    <t>7.2.1.1.1.1.1.2</t>
  </si>
  <si>
    <t>7.2.1.1.1.1.1.3</t>
  </si>
  <si>
    <t>Cечение провода от 120 до 180 кв. мм включительно</t>
  </si>
  <si>
    <t>7.2.1.1.1.1.2</t>
  </si>
  <si>
    <t>Опоры деверянные, железобетонные 1 цепь, неизолированный провод</t>
  </si>
  <si>
    <t>7.2.1.1.1.1.2.1</t>
  </si>
  <si>
    <t>7.2.1.1.1.1.2.2</t>
  </si>
  <si>
    <t>7.2.1.1.1.1.3</t>
  </si>
  <si>
    <t>Опоры железобетонные, 2 цепи</t>
  </si>
  <si>
    <t>7.2.1.1.1.1.3.1</t>
  </si>
  <si>
    <t>7.2.1.1.1.1.3.2</t>
  </si>
  <si>
    <t>7.2.1.1.1.2</t>
  </si>
  <si>
    <t>7.2.1.1.1.2.1</t>
  </si>
  <si>
    <t>7.2.1.1.1.2.1.1</t>
  </si>
  <si>
    <t>7.2.1.1.1.2.1.2</t>
  </si>
  <si>
    <t>7.2.1.1.1.2.1.3</t>
  </si>
  <si>
    <t>7.2.1.1.1.2.2</t>
  </si>
  <si>
    <t>Опоры деверянные, железобетонные 2 цепи, неизолированный провод</t>
  </si>
  <si>
    <t>7.2.1.1.1.2.2.1</t>
  </si>
  <si>
    <t>7.2.1.2</t>
  </si>
  <si>
    <t>7.2.1.2.1</t>
  </si>
  <si>
    <t>7.2.1.2.1.1</t>
  </si>
  <si>
    <t>7.2.1.2.1.1.1</t>
  </si>
  <si>
    <t>7.2.1.2.1.1.1.1</t>
  </si>
  <si>
    <t>7.2.1.2.1.1.1.2</t>
  </si>
  <si>
    <t>7.2.1.2.1.1.2</t>
  </si>
  <si>
    <t>7.2.1.2.1.1.2.1</t>
  </si>
  <si>
    <t>7.2.1.2.1.2</t>
  </si>
  <si>
    <t>7.2.1.2.1.2.1</t>
  </si>
  <si>
    <t>7.2.1.2.1.2.1.1</t>
  </si>
  <si>
    <t>7.2.1.2.1.2.1.2</t>
  </si>
  <si>
    <t>7.2.1.2.1.2.2</t>
  </si>
  <si>
    <t xml:space="preserve">Опоры железобетонные, 1 цепь </t>
  </si>
  <si>
    <t>7.2.1.2.1.2.2.1</t>
  </si>
  <si>
    <t>Строительство воздушных линий 10кВ (в 2-х цепном исполнении)</t>
  </si>
  <si>
    <t>7.2.1.2.1.3</t>
  </si>
  <si>
    <t>7.2.1.2.1.3.1</t>
  </si>
  <si>
    <t>Cечение провода от 50 до 100 кв. мм включительно, опоры железобетонные</t>
  </si>
  <si>
    <t>7.2.1.2.1.4</t>
  </si>
  <si>
    <t>7.2.1.2.1.4.1</t>
  </si>
  <si>
    <t>7.2.2</t>
  </si>
  <si>
    <t>7.2.2.1</t>
  </si>
  <si>
    <t>7.2.2.1.1</t>
  </si>
  <si>
    <t>7.2.2.1.1.1</t>
  </si>
  <si>
    <t>Способ прокладки-траншеи</t>
  </si>
  <si>
    <t>7.2.2.1.1.1.1</t>
  </si>
  <si>
    <t>Строительство кабельных линий (4х16-4х50)</t>
  </si>
  <si>
    <t>7.2.2.1.1.1.2</t>
  </si>
  <si>
    <t>Строительство кабельных линий (два кабеля в траншее) (4х16-4х50) изоляция пластик</t>
  </si>
  <si>
    <t>7.2.2.1.1.1.3</t>
  </si>
  <si>
    <t>Строительство кабельных линий (4х70)изоляция пластик</t>
  </si>
  <si>
    <t>7.2.2.1.1.1.4</t>
  </si>
  <si>
    <t>Строительство кабельных линий (два кабеля в траншее) (4х70)изоляция пластик</t>
  </si>
  <si>
    <t>7.2.2.1.1.1.5</t>
  </si>
  <si>
    <t>Строительство кабельных линий (4х95)</t>
  </si>
  <si>
    <t>7.2.2.1.1.1.6</t>
  </si>
  <si>
    <t>Строительство кабельных линий (два кабеля в траншее) (4х95)изоляция пластик</t>
  </si>
  <si>
    <t>7.2.2.1.1.1.7</t>
  </si>
  <si>
    <t>7.2.2.1.1.1.8</t>
  </si>
  <si>
    <t>Строительство кабельных линий (два кабеля в траншее) (4х120)изоляция пластик</t>
  </si>
  <si>
    <t>7.2.2.1.1.1.9</t>
  </si>
  <si>
    <t>Строительство кабельных линий (4х150)</t>
  </si>
  <si>
    <t>7.2.2.1.1.1.10</t>
  </si>
  <si>
    <t>Строительство кабельных линий (два кабеля в траншее) (4х185)изоляция пластик</t>
  </si>
  <si>
    <t>7.2.2.1.1.2</t>
  </si>
  <si>
    <t>Способ прокладки-ГНБ</t>
  </si>
  <si>
    <t>7.2.2.1.1.2.1</t>
  </si>
  <si>
    <t>Строительство кабельных линий (4х16-4х50) изоляция бумажная</t>
  </si>
  <si>
    <t>7.2.2.1.1.2.2</t>
  </si>
  <si>
    <t>7.2.2.1.1.2.3</t>
  </si>
  <si>
    <t>7.2.2.1.1.2.4</t>
  </si>
  <si>
    <t>7.2.2.1.1.2.5</t>
  </si>
  <si>
    <t>7.2.2.1.1.2.6</t>
  </si>
  <si>
    <t>7.2.2.1.1.2.7</t>
  </si>
  <si>
    <t>7.2.2.1.1.2.8</t>
  </si>
  <si>
    <t>7.2.2.1.1.2.9</t>
  </si>
  <si>
    <t>7.2.2.1.2</t>
  </si>
  <si>
    <t>Территория сельской местности, изоляция пластик</t>
  </si>
  <si>
    <t>7.2.2.1.2.1</t>
  </si>
  <si>
    <t>Строительство кабельных линий сечением провода до 50 кв. мм включительно:</t>
  </si>
  <si>
    <t>7.2.2.1.2.1.1</t>
  </si>
  <si>
    <t>7.2.2.1.2.1.2</t>
  </si>
  <si>
    <t>7.2.2.1.2.2</t>
  </si>
  <si>
    <t>Строительство кабельных линий сечением провода от 50 до 100 кв. мм включительно:</t>
  </si>
  <si>
    <t>7.2.2.1.2.2.1</t>
  </si>
  <si>
    <t>7.2.2.1.2.2.2</t>
  </si>
  <si>
    <t>7.2.2.1.2.3</t>
  </si>
  <si>
    <t xml:space="preserve">Строительство кабельных линий сечением провода от 100 до 200 кв. мм включительно, 1 кабель по трассе </t>
  </si>
  <si>
    <t>7.2.2.2</t>
  </si>
  <si>
    <t>7.2.2.2.1</t>
  </si>
  <si>
    <t>Территория городского населенного пункта, изоляция пластиковая</t>
  </si>
  <si>
    <t>7.2.2.2.1.1</t>
  </si>
  <si>
    <t>Способ прокладки-траншея</t>
  </si>
  <si>
    <t>7.2.2.2.1.1.1</t>
  </si>
  <si>
    <t>Строительство многожильных кабельных линий сечением провода до 50  кв. мм включительно (1 кабель по трассе)</t>
  </si>
  <si>
    <t>7.2.2.2.1.1.2</t>
  </si>
  <si>
    <t>Строительство многожильных кабельных линий сечением провода от 70 до 95  кв. мм включительно (1 кабель по трассе)</t>
  </si>
  <si>
    <t>7.2.2.2.1.1.3</t>
  </si>
  <si>
    <t>Строительствоодножильных кабельных линий сечением провода от 120 до 185 кв. мм включительно:</t>
  </si>
  <si>
    <t>7.2.2.2.1.1.3.1</t>
  </si>
  <si>
    <t>7.2.2.2.1.1.3.2</t>
  </si>
  <si>
    <t>7.2.2.2.1.1.4</t>
  </si>
  <si>
    <t>Строительство многожильных кабельных линий сечением провода от 120 до 185 кв. мм включительно:</t>
  </si>
  <si>
    <t>7.2.2.2.1.1.4.1</t>
  </si>
  <si>
    <t>7.2.2.2.1.1.4.2</t>
  </si>
  <si>
    <t>7.2.2.2.1.1.5</t>
  </si>
  <si>
    <t>Строительство многожильных кабельных линий сечением провода  240 кв. мм включительно (1 кабель по трассе):</t>
  </si>
  <si>
    <t>7.2.2.2.1.2</t>
  </si>
  <si>
    <t>Способ прокладки-ГНБ, изоляция пластмассовая</t>
  </si>
  <si>
    <t>7.2.2.2.1.2.1</t>
  </si>
  <si>
    <t>Строительство многожильных кабельных линий сечением провода до 50 кв. мм включительно (1 кабель по трассе)</t>
  </si>
  <si>
    <t>7.2.2.2.1.2.2</t>
  </si>
  <si>
    <t>Строительство многожильных кабельных линий сечением провода от 70 до 95 кв. мм включительно (1 кабель по трассе)</t>
  </si>
  <si>
    <t>7.2.2.2.1.2.3</t>
  </si>
  <si>
    <t>Строительство многожильных кабельных линий сечением провода от 120 до 185 кв. мм включительно (1 кабель по трассе)</t>
  </si>
  <si>
    <t>7.2.2.2.1.2.4</t>
  </si>
  <si>
    <t>Строительство одножильных кабельных линий сечением провода от 120 до 185 кв. мм включительно (1 кабель по трассе)</t>
  </si>
  <si>
    <t>7.2.2.2.1.2.5</t>
  </si>
  <si>
    <t>Строительство многожильных кабельных линий сечением провода от 120 до 185 кв. мм включительно (2 кабеля по трассе)</t>
  </si>
  <si>
    <t>7.2.2.2.1.2.6</t>
  </si>
  <si>
    <t>Строительство многожильных кабельных линий сечением провода  240 кв. мм включительно (1 кабель по трассе)</t>
  </si>
  <si>
    <t>7.2.2.2.1.2.7</t>
  </si>
  <si>
    <t>Строительство многожильных кабельных линий сечением провода  240 кв. мм включительно (2 кабеля по трассе)</t>
  </si>
  <si>
    <t>7.2.2.2.2</t>
  </si>
  <si>
    <t>Территория сельской местности, изоляция бумажная, прокладки-траншея</t>
  </si>
  <si>
    <t>7.2.2.2.2.1</t>
  </si>
  <si>
    <t>Строительство одножильных кабельных линий сечением провода от 70 до 95 кв. мм включительно (1 кабель по трассе)</t>
  </si>
  <si>
    <t>7.2.3</t>
  </si>
  <si>
    <t>7.2.4</t>
  </si>
  <si>
    <t>7.2.4.1</t>
  </si>
  <si>
    <t>7.2.4.1.1</t>
  </si>
  <si>
    <t>7.2.4.1.2</t>
  </si>
  <si>
    <t>7.2.4.1.2.1</t>
  </si>
  <si>
    <t>7.2.4.1.2.2</t>
  </si>
  <si>
    <t>7.2.4.1.3</t>
  </si>
  <si>
    <t>Строительство мачтовой (столбовой) КТП с трансформатором 63/10/0,4</t>
  </si>
  <si>
    <t>7.2.4.1.4</t>
  </si>
  <si>
    <t>7.2.4.1.4.1</t>
  </si>
  <si>
    <t>7.2.4.1.4.2</t>
  </si>
  <si>
    <t>7.2.4.1.5</t>
  </si>
  <si>
    <t>7.2.4.1.6</t>
  </si>
  <si>
    <t>7.2.4.1.6.1</t>
  </si>
  <si>
    <t>7.2.4.1.6.2</t>
  </si>
  <si>
    <t>7.2.4.1.7</t>
  </si>
  <si>
    <t>7.2.4.1.7.1</t>
  </si>
  <si>
    <t>7.2.4.1.7.2</t>
  </si>
  <si>
    <t>7.2.4.1.7.3</t>
  </si>
  <si>
    <t>7.2.4.1.8</t>
  </si>
  <si>
    <t>7.2.4.1.8.1</t>
  </si>
  <si>
    <t>7.2.4.1.8.2</t>
  </si>
  <si>
    <t>7.2.4.2</t>
  </si>
  <si>
    <t>7.2.4.2.1</t>
  </si>
  <si>
    <t>Строительство однотрансформаторной мачтовой (столбовой) ТП с трансформаторной мощностью 25 кВА включительно</t>
  </si>
  <si>
    <t>7.2.4.2.1.1</t>
  </si>
  <si>
    <t>7.2.4.2.1.2</t>
  </si>
  <si>
    <t>7.2.4.2.2</t>
  </si>
  <si>
    <t>Строительство  однотрансформаторной мачтовой (столбовой) ТП с трансформаторной мощностью  40  кВА включительно</t>
  </si>
  <si>
    <t>7.2.4.2.2.1</t>
  </si>
  <si>
    <t>7.2.4.2.2.2</t>
  </si>
  <si>
    <t>7.2.4.2.3</t>
  </si>
  <si>
    <t>Строительство однотрансформаторной  мачтовой (столбовой) ТП с трансформаторной мощностью  63  кВА включительно</t>
  </si>
  <si>
    <t>7.2.4.2.4</t>
  </si>
  <si>
    <t>Строительство  КТП с трансформатором 100/10/0,4</t>
  </si>
  <si>
    <t>7.2.4.2.4.1</t>
  </si>
  <si>
    <t>7.2.4.2.4.2</t>
  </si>
  <si>
    <t>7.2.4.2.5</t>
  </si>
  <si>
    <t>Строительство ТП  с трансформаторной мощностью  160  кВА</t>
  </si>
  <si>
    <t>7.2.4.2.5.1</t>
  </si>
  <si>
    <t>7.2.4.2.5.2</t>
  </si>
  <si>
    <t>7.2.4.2.6</t>
  </si>
  <si>
    <t>Строительство  однотрансформаторной ТП киоскового типа  с трансформаторной мощностью  250  кВА</t>
  </si>
  <si>
    <t>7.2.4.2.7</t>
  </si>
  <si>
    <t>Строительство однотрансформаторной  ТП киоскового типа  с трансформаторной мощностью  400  кВА</t>
  </si>
  <si>
    <t>7.2.4.2.8</t>
  </si>
  <si>
    <t>Строительство  ТП киоскового типа  с трансформаторной мощностью  630  кВА</t>
  </si>
  <si>
    <t>7.2.4.2.8.1</t>
  </si>
  <si>
    <t>7.2.4.2.8.2</t>
  </si>
  <si>
    <t>7.2.4.2.9</t>
  </si>
  <si>
    <t>Строительство  двухтрансформаторной ТП киоскового типа  с трансформаторной мощностью 160  кВА</t>
  </si>
  <si>
    <t>7.2.4.2.10</t>
  </si>
  <si>
    <t>Строительство  двухтрансформаторной ТП блочного типа  с трансформаторной мощностью от 630 до 1000  кВА включительно</t>
  </si>
  <si>
    <t>7.2.5</t>
  </si>
  <si>
    <r>
      <t>нд</t>
    </r>
    <r>
      <rPr>
        <b/>
        <vertAlign val="superscript"/>
        <sz val="12"/>
        <rFont val="Times New Roman"/>
        <family val="1"/>
        <charset val="204"/>
      </rPr>
      <t>3)</t>
    </r>
  </si>
  <si>
    <t>СИП-2 3х70+1х70
СИП-2 3х70+1х70+1х16
СИП-2 3х70+1х70+1х25</t>
  </si>
  <si>
    <r>
      <t>Группа инвестиционных проектов "Технологическое присоединение энергопринимающих устройств потребителей максимальной мощностью до 15 кВт включительно, всего"</t>
    </r>
    <r>
      <rPr>
        <b/>
        <i/>
        <vertAlign val="superscript"/>
        <sz val="12"/>
        <rFont val="Times New Roman"/>
        <family val="1"/>
        <charset val="204"/>
      </rPr>
      <t>4)</t>
    </r>
    <r>
      <rPr>
        <b/>
        <i/>
        <sz val="12"/>
        <rFont val="Times New Roman"/>
        <family val="1"/>
        <charset val="204"/>
      </rPr>
      <t xml:space="preserve"> [п.2.1.1+п.2.1.2+п.2.1.3+
п.2.1.4+п.2.1.5]:</t>
    </r>
  </si>
  <si>
    <r>
      <t>Группа инвестиционных проектов "Технологическое присоединение энергопринимающих устройств потребителей максимальной мощностью  до 150 кВт включительно, всего"</t>
    </r>
    <r>
      <rPr>
        <b/>
        <i/>
        <vertAlign val="superscript"/>
        <sz val="12"/>
        <rFont val="Times New Roman"/>
        <family val="1"/>
        <charset val="204"/>
      </rPr>
      <t>5)</t>
    </r>
    <r>
      <rPr>
        <b/>
        <i/>
        <sz val="12"/>
        <rFont val="Times New Roman"/>
        <family val="1"/>
        <charset val="204"/>
      </rPr>
      <t xml:space="preserve"> [п.1.2.1+п.1.2.2+п.1.2.3+
п.1.2.4+п.1.2.5]</t>
    </r>
  </si>
  <si>
    <r>
      <t>Группа инвестиционных проектов "Технологическое присоединение энергопринимающих устройств потребителей максимальной мощностью до 15 кВт включительно, всего"</t>
    </r>
    <r>
      <rPr>
        <b/>
        <i/>
        <vertAlign val="superscript"/>
        <sz val="12"/>
        <rFont val="Times New Roman"/>
        <family val="1"/>
        <charset val="204"/>
      </rPr>
      <t>4)</t>
    </r>
    <r>
      <rPr>
        <b/>
        <i/>
        <sz val="12"/>
        <rFont val="Times New Roman"/>
        <family val="1"/>
        <charset val="204"/>
      </rPr>
      <t xml:space="preserve"> [п.1.1.1+п.1.1.2+п.1.1.3+
п.1.1.4+п.1.1.5]:</t>
    </r>
  </si>
  <si>
    <t>3.1.2.2.1.20</t>
  </si>
  <si>
    <t>СИП-2 3х50+1х50
СИП-2 3х50+1х50+1х16
СИП-2 3х50+1х54,6</t>
  </si>
  <si>
    <t>СИП-2 3х50+1х70
СИП-2 3х50+1х70+1х16
СИП-2 3х50+1х70+1х25</t>
  </si>
  <si>
    <t>СИП-2 3х35+1х50
СИП-2 3х35+1х50+1х16</t>
  </si>
  <si>
    <t>СИП-2 3х70+1х95
СИП-2 3х70+1х95+1х16</t>
  </si>
  <si>
    <t>СИП-2 1х95+1х95
СИП-2 3х95+1х95х1*16
СИП-2 3х95+1х95+1х25</t>
  </si>
  <si>
    <t>ТП - 25 10/0,4кВ
СТП - 25 10/0,4кВ
КТП-25/10/0,4</t>
  </si>
  <si>
    <t>ТП - 63 10/0,4кВ
КТП - 63 10/0,4кВ
МТП - 63 10/0,4кВ
СТП - 63 10/0,4кВ</t>
  </si>
  <si>
    <t xml:space="preserve">ТП - 100       10/0,4кВ
КТП - 100    10/0,4кВ  </t>
  </si>
  <si>
    <t>МТП - 100   10/0,4кВ
СТП - 100    10/0,4кВ</t>
  </si>
  <si>
    <t>КТП - 160 10/0,4кВ
ТП - 160 10/0,4кВ
МТП - 160 10/0,4кВ</t>
  </si>
  <si>
    <t>ТП - 250 10/0,4кВ
КТП ТАСС-М - 250 10/0,4кВ</t>
  </si>
  <si>
    <t>СИП-4 2х16
СИП-4 4х16</t>
  </si>
  <si>
    <t>СИП-2 3х50+1х70
СИП-3 3х50+1х70+1х16</t>
  </si>
  <si>
    <t>СИП-2 3х95+1х95
СИП-2 3х95+1х95+1х16</t>
  </si>
  <si>
    <t xml:space="preserve">СТП-10/0,4кВ-25кВА
МТП-10/0,4кВ-25кВА
ТП-10/0,4кВ-25кВА    </t>
  </si>
  <si>
    <t>КТП-10/0,4кВ-63кВА
СТП-10/0,4кВ-63кВА</t>
  </si>
  <si>
    <t>Инвестиционная программа Публичного акционерного общества «Россети Северо-Запад»</t>
  </si>
  <si>
    <t xml:space="preserve">полное наименование субъекта электроэнергетики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</si>
</sst>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44" formatCode="_-* #,##0.00\ &quot;₽&quot;_-;\-* #,##0.00\ &quot;₽&quot;_-;_-* &quot;-&quot;??\ &quot;₽&quot;_-;_-@_-"/>
    <numFmt numFmtId="43" formatCode="_-* #,##0.00\ _₽_-;\-* #,##0.00\ _₽_-;_-* &quot;-&quot;??\ _₽_-;_-@_-"/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  <numFmt numFmtId="168" formatCode="#,##0.00_р_."/>
    <numFmt numFmtId="169" formatCode="#,##0.0000"/>
  </numFmts>
  <fonts count="36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vertAlign val="superscript"/>
      <sz val="12"/>
      <name val="Times New Roman"/>
      <family val="1"/>
      <charset val="204"/>
    </font>
    <font>
      <sz val="12"/>
      <name val="Times Roman"/>
      <family val="1"/>
    </font>
    <font>
      <sz val="12"/>
      <name val="Times Roman"/>
      <charset val="204"/>
    </font>
    <font>
      <b/>
      <i/>
      <vertAlign val="superscript"/>
      <sz val="12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40">
    <xf numFmtId="0" fontId="0" fillId="0" borderId="0"/>
    <xf numFmtId="0" fontId="4" fillId="0" borderId="0"/>
    <xf numFmtId="0" fontId="6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9" fillId="0" borderId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10" fillId="7" borderId="2" applyNumberFormat="0" applyAlignment="0" applyProtection="0"/>
    <xf numFmtId="0" fontId="11" fillId="20" borderId="3" applyNumberFormat="0" applyAlignment="0" applyProtection="0"/>
    <xf numFmtId="0" fontId="12" fillId="20" borderId="2" applyNumberFormat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5" fillId="0" borderId="6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7" applyNumberFormat="0" applyFill="0" applyAlignment="0" applyProtection="0"/>
    <xf numFmtId="0" fontId="17" fillId="21" borderId="8" applyNumberFormat="0" applyAlignment="0" applyProtection="0"/>
    <xf numFmtId="0" fontId="18" fillId="0" borderId="0" applyNumberFormat="0" applyFill="0" applyBorder="0" applyAlignment="0" applyProtection="0"/>
    <xf numFmtId="0" fontId="19" fillId="22" borderId="0" applyNumberFormat="0" applyBorder="0" applyAlignment="0" applyProtection="0"/>
    <xf numFmtId="0" fontId="20" fillId="0" borderId="0"/>
    <xf numFmtId="0" fontId="21" fillId="0" borderId="0"/>
    <xf numFmtId="0" fontId="21" fillId="0" borderId="0"/>
    <xf numFmtId="0" fontId="4" fillId="0" borderId="0"/>
    <xf numFmtId="0" fontId="20" fillId="0" borderId="0"/>
    <xf numFmtId="0" fontId="4" fillId="0" borderId="0"/>
    <xf numFmtId="0" fontId="22" fillId="0" borderId="0"/>
    <xf numFmtId="0" fontId="4" fillId="0" borderId="0"/>
    <xf numFmtId="0" fontId="2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3" fillId="3" borderId="0" applyNumberFormat="0" applyBorder="0" applyAlignment="0" applyProtection="0"/>
    <xf numFmtId="0" fontId="24" fillId="0" borderId="0" applyNumberFormat="0" applyFill="0" applyBorder="0" applyAlignment="0" applyProtection="0"/>
    <xf numFmtId="0" fontId="7" fillId="23" borderId="9" applyNumberFormat="0" applyFont="0" applyAlignment="0" applyProtection="0"/>
    <xf numFmtId="9" fontId="20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25" fillId="0" borderId="10" applyNumberFormat="0" applyFill="0" applyAlignment="0" applyProtection="0"/>
    <xf numFmtId="0" fontId="26" fillId="0" borderId="0"/>
    <xf numFmtId="0" fontId="27" fillId="0" borderId="0" applyNumberForma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5" fontId="20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28" fillId="4" borderId="0" applyNumberFormat="0" applyBorder="0" applyAlignment="0" applyProtection="0"/>
    <xf numFmtId="0" fontId="3" fillId="0" borderId="0"/>
    <xf numFmtId="0" fontId="3" fillId="0" borderId="0"/>
    <xf numFmtId="0" fontId="2" fillId="0" borderId="0"/>
    <xf numFmtId="0" fontId="2" fillId="0" borderId="0"/>
    <xf numFmtId="164" fontId="4" fillId="0" borderId="0" applyFont="0" applyFill="0" applyBorder="0" applyAlignment="0" applyProtection="0"/>
    <xf numFmtId="0" fontId="1" fillId="0" borderId="0"/>
    <xf numFmtId="0" fontId="1" fillId="0" borderId="0"/>
    <xf numFmtId="43" fontId="29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30" fillId="0" borderId="0" applyFont="0" applyFill="0" applyBorder="0" applyAlignment="0" applyProtection="0"/>
  </cellStyleXfs>
  <cellXfs count="89">
    <xf numFmtId="0" fontId="0" fillId="0" borderId="0" xfId="0"/>
    <xf numFmtId="0" fontId="4" fillId="0" borderId="1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4" fillId="0" borderId="1" xfId="1" applyNumberFormat="1" applyFont="1" applyFill="1" applyBorder="1" applyAlignment="1">
      <alignment horizontal="center" vertical="center" wrapText="1"/>
    </xf>
    <xf numFmtId="4" fontId="4" fillId="0" borderId="1" xfId="237" applyNumberFormat="1" applyFont="1" applyFill="1" applyBorder="1" applyAlignment="1">
      <alignment horizontal="center" vertical="center" wrapText="1"/>
    </xf>
    <xf numFmtId="4" fontId="4" fillId="0" borderId="1" xfId="237" applyNumberFormat="1" applyFont="1" applyFill="1" applyBorder="1" applyAlignment="1">
      <alignment horizontal="center" vertical="center"/>
    </xf>
    <xf numFmtId="4" fontId="4" fillId="0" borderId="1" xfId="0" applyNumberFormat="1" applyFont="1" applyFill="1" applyBorder="1" applyAlignment="1">
      <alignment horizontal="center" vertical="center" wrapText="1"/>
    </xf>
    <xf numFmtId="49" fontId="4" fillId="0" borderId="1" xfId="1" applyNumberFormat="1" applyFont="1" applyFill="1" applyBorder="1" applyAlignment="1">
      <alignment horizontal="center" vertical="center"/>
    </xf>
    <xf numFmtId="4" fontId="4" fillId="0" borderId="1" xfId="238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3" fontId="4" fillId="0" borderId="1" xfId="237" applyNumberFormat="1" applyFont="1" applyFill="1" applyBorder="1" applyAlignment="1">
      <alignment horizontal="center" vertical="center" wrapText="1"/>
    </xf>
    <xf numFmtId="49" fontId="4" fillId="0" borderId="0" xfId="1" applyNumberFormat="1" applyFont="1" applyFill="1" applyAlignment="1">
      <alignment horizontal="center" vertical="center"/>
    </xf>
    <xf numFmtId="0" fontId="4" fillId="0" borderId="0" xfId="1" applyFont="1" applyFill="1" applyAlignment="1">
      <alignment vertical="center"/>
    </xf>
    <xf numFmtId="3" fontId="4" fillId="0" borderId="0" xfId="237" applyNumberFormat="1" applyFont="1" applyFill="1" applyAlignment="1">
      <alignment horizontal="center" vertical="center"/>
    </xf>
    <xf numFmtId="0" fontId="4" fillId="0" borderId="0" xfId="0" applyFont="1" applyFill="1" applyAlignment="1">
      <alignment horizontal="right"/>
    </xf>
    <xf numFmtId="0" fontId="4" fillId="0" borderId="0" xfId="0" applyFont="1"/>
    <xf numFmtId="0" fontId="4" fillId="0" borderId="0" xfId="1" applyFont="1" applyFill="1"/>
    <xf numFmtId="49" fontId="5" fillId="0" borderId="0" xfId="1" applyNumberFormat="1" applyFont="1" applyFill="1" applyAlignment="1">
      <alignment horizontal="center" vertical="center" wrapText="1"/>
    </xf>
    <xf numFmtId="0" fontId="5" fillId="0" borderId="0" xfId="1" applyFont="1" applyFill="1" applyAlignment="1">
      <alignment horizontal="center" wrapText="1"/>
    </xf>
    <xf numFmtId="3" fontId="5" fillId="0" borderId="0" xfId="237" applyNumberFormat="1" applyFont="1" applyFill="1" applyAlignment="1">
      <alignment horizontal="center" vertical="center" wrapText="1"/>
    </xf>
    <xf numFmtId="49" fontId="5" fillId="0" borderId="0" xfId="1" applyNumberFormat="1" applyFont="1" applyFill="1" applyBorder="1" applyAlignment="1">
      <alignment horizontal="center" vertical="center"/>
    </xf>
    <xf numFmtId="0" fontId="4" fillId="0" borderId="0" xfId="1" applyFont="1" applyFill="1" applyBorder="1" applyAlignment="1"/>
    <xf numFmtId="3" fontId="4" fillId="0" borderId="0" xfId="237" applyNumberFormat="1" applyFont="1" applyFill="1" applyBorder="1" applyAlignment="1">
      <alignment horizontal="center" vertical="center"/>
    </xf>
    <xf numFmtId="0" fontId="4" fillId="24" borderId="0" xfId="0" applyFont="1" applyFill="1"/>
    <xf numFmtId="0" fontId="4" fillId="24" borderId="0" xfId="1" applyFont="1" applyFill="1"/>
    <xf numFmtId="0" fontId="4" fillId="24" borderId="0" xfId="1" applyFont="1" applyFill="1" applyAlignment="1">
      <alignment vertical="center"/>
    </xf>
    <xf numFmtId="0" fontId="4" fillId="0" borderId="0" xfId="0" applyFont="1" applyFill="1"/>
    <xf numFmtId="0" fontId="4" fillId="0" borderId="0" xfId="1" applyFont="1" applyFill="1" applyAlignment="1">
      <alignment horizontal="left" vertical="center"/>
    </xf>
    <xf numFmtId="0" fontId="4" fillId="0" borderId="0" xfId="1" applyFont="1" applyFill="1" applyAlignment="1">
      <alignment horizontal="left" vertical="center" wrapText="1"/>
    </xf>
    <xf numFmtId="0" fontId="4" fillId="0" borderId="0" xfId="1" applyFont="1" applyFill="1" applyBorder="1" applyAlignment="1">
      <alignment horizontal="left" vertical="center"/>
    </xf>
    <xf numFmtId="49" fontId="4" fillId="0" borderId="0" xfId="0" applyNumberFormat="1" applyFont="1"/>
    <xf numFmtId="4" fontId="4" fillId="0" borderId="1" xfId="238" applyNumberFormat="1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/>
    </xf>
    <xf numFmtId="49" fontId="31" fillId="0" borderId="1" xfId="0" applyNumberFormat="1" applyFont="1" applyFill="1" applyBorder="1" applyAlignment="1">
      <alignment horizontal="center" vertical="center" wrapText="1"/>
    </xf>
    <xf numFmtId="4" fontId="31" fillId="0" borderId="1" xfId="0" applyNumberFormat="1" applyFont="1" applyFill="1" applyBorder="1" applyAlignment="1">
      <alignment horizontal="center" vertical="center" wrapText="1"/>
    </xf>
    <xf numFmtId="167" fontId="4" fillId="0" borderId="13" xfId="0" applyNumberFormat="1" applyFont="1" applyFill="1" applyBorder="1" applyAlignment="1">
      <alignment horizontal="center"/>
    </xf>
    <xf numFmtId="49" fontId="5" fillId="0" borderId="1" xfId="1" applyNumberFormat="1" applyFont="1" applyFill="1" applyBorder="1" applyAlignment="1">
      <alignment horizontal="center" vertical="center" wrapText="1"/>
    </xf>
    <xf numFmtId="4" fontId="5" fillId="0" borderId="1" xfId="238" applyNumberFormat="1" applyFont="1" applyFill="1" applyBorder="1" applyAlignment="1">
      <alignment horizontal="center" vertical="center" wrapText="1"/>
    </xf>
    <xf numFmtId="169" fontId="4" fillId="0" borderId="1" xfId="238" applyNumberFormat="1" applyFont="1" applyFill="1" applyBorder="1" applyAlignment="1">
      <alignment horizontal="center" vertical="center" wrapText="1"/>
    </xf>
    <xf numFmtId="4" fontId="5" fillId="0" borderId="1" xfId="237" applyNumberFormat="1" applyFont="1" applyFill="1" applyBorder="1" applyAlignment="1">
      <alignment horizontal="center" vertical="center" wrapText="1"/>
    </xf>
    <xf numFmtId="0" fontId="5" fillId="0" borderId="1" xfId="0" applyFont="1" applyFill="1" applyBorder="1"/>
    <xf numFmtId="4" fontId="31" fillId="0" borderId="1" xfId="0" applyNumberFormat="1" applyFont="1" applyFill="1" applyBorder="1" applyAlignment="1">
      <alignment horizontal="center" vertical="center"/>
    </xf>
    <xf numFmtId="4" fontId="31" fillId="0" borderId="1" xfId="238" applyNumberFormat="1" applyFont="1" applyFill="1" applyBorder="1" applyAlignment="1">
      <alignment horizontal="center" vertical="center" wrapText="1"/>
    </xf>
    <xf numFmtId="49" fontId="31" fillId="0" borderId="1" xfId="1" applyNumberFormat="1" applyFont="1" applyFill="1" applyBorder="1" applyAlignment="1">
      <alignment horizontal="center" vertical="center" wrapText="1"/>
    </xf>
    <xf numFmtId="4" fontId="5" fillId="0" borderId="1" xfId="1" applyNumberFormat="1" applyFont="1" applyFill="1" applyBorder="1" applyAlignment="1">
      <alignment horizontal="center" vertical="center" wrapText="1"/>
    </xf>
    <xf numFmtId="4" fontId="4" fillId="0" borderId="1" xfId="1" applyNumberFormat="1" applyFont="1" applyFill="1" applyBorder="1" applyAlignment="1">
      <alignment horizontal="center" vertical="center" wrapText="1"/>
    </xf>
    <xf numFmtId="0" fontId="4" fillId="0" borderId="1" xfId="45" applyFont="1" applyFill="1" applyBorder="1" applyAlignment="1">
      <alignment horizontal="center" vertical="distributed" wrapText="1"/>
    </xf>
    <xf numFmtId="4" fontId="4" fillId="0" borderId="1" xfId="45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justify" vertical="center" wrapText="1"/>
    </xf>
    <xf numFmtId="49" fontId="5" fillId="0" borderId="1" xfId="1" applyNumberFormat="1" applyFont="1" applyFill="1" applyBorder="1" applyAlignment="1">
      <alignment horizontal="left" vertical="center" wrapText="1"/>
    </xf>
    <xf numFmtId="4" fontId="5" fillId="0" borderId="1" xfId="239" applyNumberFormat="1" applyFont="1" applyFill="1" applyBorder="1" applyAlignment="1">
      <alignment horizontal="center" vertical="center" wrapText="1"/>
    </xf>
    <xf numFmtId="49" fontId="4" fillId="0" borderId="1" xfId="1" applyNumberFormat="1" applyFont="1" applyFill="1" applyBorder="1" applyAlignment="1">
      <alignment horizontal="left" vertical="center" wrapText="1"/>
    </xf>
    <xf numFmtId="4" fontId="4" fillId="0" borderId="1" xfId="239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left" vertical="center" wrapText="1"/>
    </xf>
    <xf numFmtId="4" fontId="4" fillId="0" borderId="1" xfId="239" applyNumberFormat="1" applyFont="1" applyFill="1" applyBorder="1" applyAlignment="1">
      <alignment horizontal="center" vertical="center"/>
    </xf>
    <xf numFmtId="49" fontId="4" fillId="0" borderId="1" xfId="1" applyNumberFormat="1" applyFont="1" applyFill="1" applyBorder="1" applyAlignment="1">
      <alignment horizontal="left" vertical="top" wrapText="1"/>
    </xf>
    <xf numFmtId="4" fontId="4" fillId="0" borderId="14" xfId="238" applyNumberFormat="1" applyFont="1" applyFill="1" applyBorder="1" applyAlignment="1">
      <alignment horizontal="center" vertical="center" wrapText="1"/>
    </xf>
    <xf numFmtId="49" fontId="4" fillId="0" borderId="13" xfId="0" applyNumberFormat="1" applyFont="1" applyFill="1" applyBorder="1" applyAlignment="1">
      <alignment horizontal="center" vertical="center" wrapText="1"/>
    </xf>
    <xf numFmtId="0" fontId="33" fillId="0" borderId="1" xfId="0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justify" vertical="center" wrapText="1"/>
    </xf>
    <xf numFmtId="0" fontId="4" fillId="0" borderId="1" xfId="1" applyFont="1" applyFill="1" applyBorder="1" applyAlignment="1">
      <alignment horizontal="justify" vertical="center" wrapText="1"/>
    </xf>
    <xf numFmtId="17" fontId="4" fillId="0" borderId="1" xfId="1" applyNumberFormat="1" applyFont="1" applyFill="1" applyBorder="1" applyAlignment="1">
      <alignment horizontal="justify" vertical="center" wrapText="1"/>
    </xf>
    <xf numFmtId="0" fontId="4" fillId="0" borderId="1" xfId="45" applyFont="1" applyFill="1" applyBorder="1" applyAlignment="1">
      <alignment horizontal="justify" vertical="center" wrapText="1"/>
    </xf>
    <xf numFmtId="0" fontId="4" fillId="0" borderId="1" xfId="1" applyNumberFormat="1" applyFont="1" applyFill="1" applyBorder="1" applyAlignment="1">
      <alignment horizontal="justify" vertical="center" wrapText="1"/>
    </xf>
    <xf numFmtId="0" fontId="5" fillId="0" borderId="1" xfId="0" applyFont="1" applyFill="1" applyBorder="1" applyAlignment="1">
      <alignment horizontal="justify" vertical="center" wrapText="1"/>
    </xf>
    <xf numFmtId="168" fontId="4" fillId="0" borderId="1" xfId="0" applyNumberFormat="1" applyFont="1" applyFill="1" applyBorder="1" applyAlignment="1">
      <alignment horizontal="justify" vertical="center" wrapText="1"/>
    </xf>
    <xf numFmtId="0" fontId="33" fillId="0" borderId="1" xfId="0" applyFont="1" applyFill="1" applyBorder="1" applyAlignment="1">
      <alignment horizontal="justify" vertical="center" wrapText="1"/>
    </xf>
    <xf numFmtId="0" fontId="34" fillId="0" borderId="1" xfId="0" applyFont="1" applyFill="1" applyBorder="1" applyAlignment="1">
      <alignment horizontal="justify" vertical="center" wrapText="1"/>
    </xf>
    <xf numFmtId="0" fontId="31" fillId="0" borderId="1" xfId="1" applyFont="1" applyFill="1" applyBorder="1" applyAlignment="1">
      <alignment horizontal="justify" vertical="center" wrapText="1"/>
    </xf>
    <xf numFmtId="4" fontId="31" fillId="0" borderId="1" xfId="237" applyNumberFormat="1" applyFont="1" applyFill="1" applyBorder="1" applyAlignment="1">
      <alignment horizontal="center" vertical="center" wrapText="1"/>
    </xf>
    <xf numFmtId="0" fontId="31" fillId="0" borderId="1" xfId="0" applyFont="1" applyFill="1" applyBorder="1" applyAlignment="1">
      <alignment horizontal="justify" vertical="center" wrapText="1"/>
    </xf>
    <xf numFmtId="49" fontId="31" fillId="0" borderId="1" xfId="1" applyNumberFormat="1" applyFont="1" applyFill="1" applyBorder="1" applyAlignment="1">
      <alignment horizontal="center" vertical="center"/>
    </xf>
    <xf numFmtId="4" fontId="31" fillId="0" borderId="1" xfId="237" applyNumberFormat="1" applyFont="1" applyFill="1" applyBorder="1" applyAlignment="1">
      <alignment horizontal="center" vertical="center"/>
    </xf>
    <xf numFmtId="49" fontId="31" fillId="0" borderId="1" xfId="1" applyNumberFormat="1" applyFont="1" applyFill="1" applyBorder="1" applyAlignment="1">
      <alignment horizontal="left" vertical="center" wrapText="1"/>
    </xf>
    <xf numFmtId="4" fontId="31" fillId="0" borderId="1" xfId="239" applyNumberFormat="1" applyFont="1" applyFill="1" applyBorder="1" applyAlignment="1">
      <alignment horizontal="center" vertical="center" wrapText="1"/>
    </xf>
    <xf numFmtId="49" fontId="31" fillId="0" borderId="1" xfId="1" applyNumberFormat="1" applyFont="1" applyFill="1" applyBorder="1" applyAlignment="1">
      <alignment horizontal="left" vertical="top" wrapText="1"/>
    </xf>
    <xf numFmtId="49" fontId="31" fillId="0" borderId="1" xfId="0" applyNumberFormat="1" applyFont="1" applyFill="1" applyBorder="1" applyAlignment="1">
      <alignment horizontal="left" vertical="center" wrapText="1"/>
    </xf>
    <xf numFmtId="4" fontId="31" fillId="0" borderId="1" xfId="1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0" fontId="5" fillId="0" borderId="0" xfId="1" applyFont="1" applyFill="1" applyAlignment="1">
      <alignment horizontal="center" vertical="center" wrapText="1"/>
    </xf>
    <xf numFmtId="0" fontId="5" fillId="0" borderId="0" xfId="2" applyFont="1" applyFill="1" applyAlignment="1">
      <alignment horizontal="center" vertical="center"/>
    </xf>
    <xf numFmtId="0" fontId="4" fillId="0" borderId="0" xfId="2" applyFont="1" applyFill="1" applyAlignment="1">
      <alignment horizontal="center" vertical="top"/>
    </xf>
    <xf numFmtId="0" fontId="4" fillId="0" borderId="0" xfId="1" applyFont="1" applyFill="1" applyAlignment="1">
      <alignment horizontal="center"/>
    </xf>
    <xf numFmtId="0" fontId="5" fillId="0" borderId="1" xfId="0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3" fontId="5" fillId="0" borderId="1" xfId="237" applyNumberFormat="1" applyFont="1" applyFill="1" applyBorder="1" applyAlignment="1">
      <alignment horizontal="center" vertical="center" wrapText="1"/>
    </xf>
  </cellXfs>
  <cellStyles count="240">
    <cellStyle name="20% - Акцент1 2" xfId="3"/>
    <cellStyle name="20% - Акцент2 2" xfId="4"/>
    <cellStyle name="20% - Акцент3 2" xfId="5"/>
    <cellStyle name="20% - Акцент4 2" xfId="6"/>
    <cellStyle name="20% - Акцент5 2" xfId="7"/>
    <cellStyle name="20% - Акцент6 2" xfId="8"/>
    <cellStyle name="40% - Акцент1 2" xfId="9"/>
    <cellStyle name="40% - Акцент2 2" xfId="10"/>
    <cellStyle name="40% - Акцент3 2" xfId="11"/>
    <cellStyle name="40% - Акцент4 2" xfId="12"/>
    <cellStyle name="40% - Акцент5 2" xfId="13"/>
    <cellStyle name="40% - Акцент6 2" xfId="14"/>
    <cellStyle name="60% - Акцент1 2" xfId="15"/>
    <cellStyle name="60% - Акцент2 2" xfId="16"/>
    <cellStyle name="60% - Акцент3 2" xfId="17"/>
    <cellStyle name="60% - Акцент4 2" xfId="18"/>
    <cellStyle name="60% - Акцент5 2" xfId="19"/>
    <cellStyle name="60% - Акцент6 2" xfId="20"/>
    <cellStyle name="Normal 2" xfId="21"/>
    <cellStyle name="Акцент1 2" xfId="22"/>
    <cellStyle name="Акцент2 2" xfId="23"/>
    <cellStyle name="Акцент3 2" xfId="24"/>
    <cellStyle name="Акцент4 2" xfId="25"/>
    <cellStyle name="Акцент5 2" xfId="26"/>
    <cellStyle name="Акцент6 2" xfId="27"/>
    <cellStyle name="Ввод  2" xfId="28"/>
    <cellStyle name="Вывод 2" xfId="29"/>
    <cellStyle name="Вычисление 2" xfId="30"/>
    <cellStyle name="Денежный" xfId="239" builtinId="4"/>
    <cellStyle name="Заголовок 1 2" xfId="31"/>
    <cellStyle name="Заголовок 2 2" xfId="32"/>
    <cellStyle name="Заголовок 3 2" xfId="33"/>
    <cellStyle name="Заголовок 4 2" xfId="34"/>
    <cellStyle name="Итог 2" xfId="35"/>
    <cellStyle name="Контрольная ячейка 2" xfId="36"/>
    <cellStyle name="Название 2" xfId="37"/>
    <cellStyle name="Нейтральный 2" xfId="38"/>
    <cellStyle name="Обычный" xfId="0" builtinId="0"/>
    <cellStyle name="Обычный 10 2 2 5" xfId="230"/>
    <cellStyle name="Обычный 10 2 2 5 2" xfId="233"/>
    <cellStyle name="Обычный 10 2 2 5 3" xfId="235"/>
    <cellStyle name="Обычный 12 2" xfId="39"/>
    <cellStyle name="Обычный 2" xfId="40"/>
    <cellStyle name="Обычный 2 26 2" xfId="41"/>
    <cellStyle name="Обычный 229" xfId="231"/>
    <cellStyle name="Обычный 229 2" xfId="232"/>
    <cellStyle name="Обычный 229 3" xfId="236"/>
    <cellStyle name="Обычный 3" xfId="1"/>
    <cellStyle name="Обычный 3 2" xfId="42"/>
    <cellStyle name="Обычный 3 2 2 2" xfId="43"/>
    <cellStyle name="Обычный 3 21" xfId="44"/>
    <cellStyle name="Обычный 4" xfId="45"/>
    <cellStyle name="Обычный 4 2" xfId="46"/>
    <cellStyle name="Обычный 5" xfId="47"/>
    <cellStyle name="Обычный 6" xfId="48"/>
    <cellStyle name="Обычный 6 2" xfId="49"/>
    <cellStyle name="Обычный 6 2 2" xfId="50"/>
    <cellStyle name="Обычный 6 2 2 2" xfId="51"/>
    <cellStyle name="Обычный 6 2 2 2 2" xfId="52"/>
    <cellStyle name="Обычный 6 2 2 2 2 2" xfId="53"/>
    <cellStyle name="Обычный 6 2 2 2 2 2 2" xfId="54"/>
    <cellStyle name="Обычный 6 2 2 2 2 2 3" xfId="55"/>
    <cellStyle name="Обычный 6 2 2 2 2 3" xfId="56"/>
    <cellStyle name="Обычный 6 2 2 2 2 4" xfId="57"/>
    <cellStyle name="Обычный 6 2 2 2 3" xfId="58"/>
    <cellStyle name="Обычный 6 2 2 2 3 2" xfId="59"/>
    <cellStyle name="Обычный 6 2 2 2 3 3" xfId="60"/>
    <cellStyle name="Обычный 6 2 2 2 4" xfId="61"/>
    <cellStyle name="Обычный 6 2 2 2 5" xfId="62"/>
    <cellStyle name="Обычный 6 2 2 3" xfId="63"/>
    <cellStyle name="Обычный 6 2 2 3 2" xfId="64"/>
    <cellStyle name="Обычный 6 2 2 3 2 2" xfId="65"/>
    <cellStyle name="Обычный 6 2 2 3 2 3" xfId="66"/>
    <cellStyle name="Обычный 6 2 2 3 3" xfId="67"/>
    <cellStyle name="Обычный 6 2 2 3 4" xfId="68"/>
    <cellStyle name="Обычный 6 2 2 4" xfId="69"/>
    <cellStyle name="Обычный 6 2 2 4 2" xfId="70"/>
    <cellStyle name="Обычный 6 2 2 4 2 2" xfId="71"/>
    <cellStyle name="Обычный 6 2 2 4 2 3" xfId="72"/>
    <cellStyle name="Обычный 6 2 2 4 3" xfId="73"/>
    <cellStyle name="Обычный 6 2 2 4 4" xfId="74"/>
    <cellStyle name="Обычный 6 2 2 5" xfId="75"/>
    <cellStyle name="Обычный 6 2 2 5 2" xfId="76"/>
    <cellStyle name="Обычный 6 2 2 5 3" xfId="77"/>
    <cellStyle name="Обычный 6 2 2 6" xfId="78"/>
    <cellStyle name="Обычный 6 2 2 7" xfId="79"/>
    <cellStyle name="Обычный 6 2 2 8" xfId="80"/>
    <cellStyle name="Обычный 6 2 3" xfId="81"/>
    <cellStyle name="Обычный 6 2 3 2" xfId="82"/>
    <cellStyle name="Обычный 6 2 3 2 2" xfId="83"/>
    <cellStyle name="Обычный 6 2 3 2 2 2" xfId="84"/>
    <cellStyle name="Обычный 6 2 3 2 2 2 2" xfId="85"/>
    <cellStyle name="Обычный 6 2 3 2 2 2 3" xfId="86"/>
    <cellStyle name="Обычный 6 2 3 2 2 3" xfId="87"/>
    <cellStyle name="Обычный 6 2 3 2 2 4" xfId="88"/>
    <cellStyle name="Обычный 6 2 3 2 3" xfId="89"/>
    <cellStyle name="Обычный 6 2 3 2 3 2" xfId="90"/>
    <cellStyle name="Обычный 6 2 3 2 3 3" xfId="91"/>
    <cellStyle name="Обычный 6 2 3 2 4" xfId="92"/>
    <cellStyle name="Обычный 6 2 3 2 5" xfId="93"/>
    <cellStyle name="Обычный 6 2 3 3" xfId="94"/>
    <cellStyle name="Обычный 6 2 3 3 2" xfId="95"/>
    <cellStyle name="Обычный 6 2 3 3 2 2" xfId="96"/>
    <cellStyle name="Обычный 6 2 3 3 2 3" xfId="97"/>
    <cellStyle name="Обычный 6 2 3 3 3" xfId="98"/>
    <cellStyle name="Обычный 6 2 3 3 4" xfId="99"/>
    <cellStyle name="Обычный 6 2 3 4" xfId="100"/>
    <cellStyle name="Обычный 6 2 3 4 2" xfId="101"/>
    <cellStyle name="Обычный 6 2 3 4 2 2" xfId="102"/>
    <cellStyle name="Обычный 6 2 3 4 2 3" xfId="103"/>
    <cellStyle name="Обычный 6 2 3 4 3" xfId="104"/>
    <cellStyle name="Обычный 6 2 3 4 4" xfId="105"/>
    <cellStyle name="Обычный 6 2 3 5" xfId="106"/>
    <cellStyle name="Обычный 6 2 3 5 2" xfId="107"/>
    <cellStyle name="Обычный 6 2 3 5 3" xfId="108"/>
    <cellStyle name="Обычный 6 2 3 6" xfId="109"/>
    <cellStyle name="Обычный 6 2 3 7" xfId="110"/>
    <cellStyle name="Обычный 6 2 3 8" xfId="111"/>
    <cellStyle name="Обычный 6 2 4" xfId="112"/>
    <cellStyle name="Обычный 6 2 4 2" xfId="113"/>
    <cellStyle name="Обычный 6 2 4 2 2" xfId="114"/>
    <cellStyle name="Обычный 6 2 4 2 3" xfId="115"/>
    <cellStyle name="Обычный 6 2 4 3" xfId="116"/>
    <cellStyle name="Обычный 6 2 4 4" xfId="117"/>
    <cellStyle name="Обычный 6 2 5" xfId="118"/>
    <cellStyle name="Обычный 6 2 5 2" xfId="119"/>
    <cellStyle name="Обычный 6 2 5 2 2" xfId="120"/>
    <cellStyle name="Обычный 6 2 5 2 3" xfId="121"/>
    <cellStyle name="Обычный 6 2 5 3" xfId="122"/>
    <cellStyle name="Обычный 6 2 5 4" xfId="123"/>
    <cellStyle name="Обычный 6 2 6" xfId="124"/>
    <cellStyle name="Обычный 6 2 6 2" xfId="125"/>
    <cellStyle name="Обычный 6 2 6 3" xfId="126"/>
    <cellStyle name="Обычный 6 2 7" xfId="127"/>
    <cellStyle name="Обычный 6 2 8" xfId="128"/>
    <cellStyle name="Обычный 6 2 9" xfId="129"/>
    <cellStyle name="Обычный 6 3" xfId="130"/>
    <cellStyle name="Обычный 6 3 2" xfId="131"/>
    <cellStyle name="Обычный 6 3 2 2" xfId="132"/>
    <cellStyle name="Обычный 6 3 2 3" xfId="133"/>
    <cellStyle name="Обычный 6 3 3" xfId="134"/>
    <cellStyle name="Обычный 6 3 4" xfId="135"/>
    <cellStyle name="Обычный 6 4" xfId="136"/>
    <cellStyle name="Обычный 6 4 2" xfId="137"/>
    <cellStyle name="Обычный 6 4 2 2" xfId="138"/>
    <cellStyle name="Обычный 6 4 2 3" xfId="139"/>
    <cellStyle name="Обычный 6 4 3" xfId="140"/>
    <cellStyle name="Обычный 6 4 4" xfId="141"/>
    <cellStyle name="Обычный 6 5" xfId="142"/>
    <cellStyle name="Обычный 6 5 2" xfId="143"/>
    <cellStyle name="Обычный 6 5 3" xfId="144"/>
    <cellStyle name="Обычный 6 6" xfId="145"/>
    <cellStyle name="Обычный 6 7" xfId="146"/>
    <cellStyle name="Обычный 6 8" xfId="147"/>
    <cellStyle name="Обычный 7" xfId="2"/>
    <cellStyle name="Обычный 7 2" xfId="148"/>
    <cellStyle name="Обычный 7 2 2" xfId="149"/>
    <cellStyle name="Обычный 7 2 2 2" xfId="150"/>
    <cellStyle name="Обычный 7 2 2 2 2" xfId="151"/>
    <cellStyle name="Обычный 7 2 2 2 3" xfId="152"/>
    <cellStyle name="Обычный 7 2 2 3" xfId="153"/>
    <cellStyle name="Обычный 7 2 2 4" xfId="154"/>
    <cellStyle name="Обычный 7 2 3" xfId="155"/>
    <cellStyle name="Обычный 7 2 3 2" xfId="156"/>
    <cellStyle name="Обычный 7 2 3 2 2" xfId="157"/>
    <cellStyle name="Обычный 7 2 3 2 3" xfId="158"/>
    <cellStyle name="Обычный 7 2 3 3" xfId="159"/>
    <cellStyle name="Обычный 7 2 3 4" xfId="160"/>
    <cellStyle name="Обычный 7 2 4" xfId="161"/>
    <cellStyle name="Обычный 7 2 4 2" xfId="162"/>
    <cellStyle name="Обычный 7 2 4 3" xfId="163"/>
    <cellStyle name="Обычный 7 2 5" xfId="164"/>
    <cellStyle name="Обычный 7 2 6" xfId="165"/>
    <cellStyle name="Обычный 7 2 7" xfId="166"/>
    <cellStyle name="Обычный 8" xfId="167"/>
    <cellStyle name="Обычный 9" xfId="168"/>
    <cellStyle name="Обычный 9 2" xfId="169"/>
    <cellStyle name="Обычный 9 2 2" xfId="170"/>
    <cellStyle name="Обычный 9 2 2 2" xfId="171"/>
    <cellStyle name="Обычный 9 2 2 3" xfId="172"/>
    <cellStyle name="Обычный 9 2 2 4" xfId="173"/>
    <cellStyle name="Обычный 9 2 3" xfId="174"/>
    <cellStyle name="Обычный 9 2 4" xfId="175"/>
    <cellStyle name="Обычный 9 3" xfId="176"/>
    <cellStyle name="Обычный 9 3 2" xfId="177"/>
    <cellStyle name="Обычный 9 3 3" xfId="178"/>
    <cellStyle name="Обычный 9 3 4" xfId="179"/>
    <cellStyle name="Обычный 9 4" xfId="180"/>
    <cellStyle name="Обычный 9 5" xfId="181"/>
    <cellStyle name="Плохой 2" xfId="182"/>
    <cellStyle name="Пояснение 2" xfId="183"/>
    <cellStyle name="Примечание 2" xfId="184"/>
    <cellStyle name="Процентный 2" xfId="185"/>
    <cellStyle name="Процентный 3" xfId="186"/>
    <cellStyle name="Связанная ячейка 2" xfId="187"/>
    <cellStyle name="Стиль 1" xfId="188"/>
    <cellStyle name="Текст предупреждения 2" xfId="189"/>
    <cellStyle name="Финансовый" xfId="237" builtinId="3"/>
    <cellStyle name="Финансовый 2" xfId="190"/>
    <cellStyle name="Финансовый 2 2" xfId="191"/>
    <cellStyle name="Финансовый 2 2 2" xfId="192"/>
    <cellStyle name="Финансовый 2 2 2 2" xfId="193"/>
    <cellStyle name="Финансовый 2 2 2 2 2" xfId="194"/>
    <cellStyle name="Финансовый 2 2 2 3" xfId="195"/>
    <cellStyle name="Финансовый 2 2 3" xfId="196"/>
    <cellStyle name="Финансовый 2 2 4" xfId="197"/>
    <cellStyle name="Финансовый 2 3" xfId="198"/>
    <cellStyle name="Финансовый 2 3 2" xfId="199"/>
    <cellStyle name="Финансовый 2 3 2 2" xfId="200"/>
    <cellStyle name="Финансовый 2 3 2 3" xfId="201"/>
    <cellStyle name="Финансовый 2 3 3" xfId="202"/>
    <cellStyle name="Финансовый 2 3 4" xfId="203"/>
    <cellStyle name="Финансовый 2 4" xfId="204"/>
    <cellStyle name="Финансовый 2 4 2" xfId="205"/>
    <cellStyle name="Финансовый 2 4 3" xfId="206"/>
    <cellStyle name="Финансовый 2 5" xfId="207"/>
    <cellStyle name="Финансовый 2 6" xfId="208"/>
    <cellStyle name="Финансовый 2 7" xfId="209"/>
    <cellStyle name="Финансовый 3" xfId="210"/>
    <cellStyle name="Финансовый 3 2" xfId="211"/>
    <cellStyle name="Финансовый 3 2 2" xfId="212"/>
    <cellStyle name="Финансовый 3 2 2 2" xfId="213"/>
    <cellStyle name="Финансовый 3 2 2 3" xfId="214"/>
    <cellStyle name="Финансовый 3 2 3" xfId="215"/>
    <cellStyle name="Финансовый 3 2 4" xfId="216"/>
    <cellStyle name="Финансовый 3 3" xfId="217"/>
    <cellStyle name="Финансовый 3 3 2" xfId="218"/>
    <cellStyle name="Финансовый 3 3 2 2" xfId="219"/>
    <cellStyle name="Финансовый 3 3 2 3" xfId="220"/>
    <cellStyle name="Финансовый 3 3 3" xfId="221"/>
    <cellStyle name="Финансовый 3 3 4" xfId="222"/>
    <cellStyle name="Финансовый 3 4" xfId="223"/>
    <cellStyle name="Финансовый 3 4 2" xfId="224"/>
    <cellStyle name="Финансовый 3 4 3" xfId="225"/>
    <cellStyle name="Финансовый 3 5" xfId="226"/>
    <cellStyle name="Финансовый 3 6" xfId="227"/>
    <cellStyle name="Финансовый 3 7" xfId="228"/>
    <cellStyle name="Финансовый 4" xfId="234"/>
    <cellStyle name="Финансовый 5" xfId="238"/>
    <cellStyle name="Хороший 2" xfId="229"/>
  </cellStyles>
  <dxfs count="44">
    <dxf>
      <font>
        <color rgb="FF9C0006"/>
      </font>
      <fill>
        <patternFill>
          <bgColor rgb="FFFFC7CE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C6ECC6"/>
      <color rgb="FFD2DFB5"/>
      <color rgb="FFFCFDF1"/>
      <color rgb="FFFCFDFB"/>
      <color rgb="FFCC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outlinePr summaryBelow="0" summaryRight="0"/>
    <pageSetUpPr fitToPage="1"/>
  </sheetPr>
  <dimension ref="A1:BS1960"/>
  <sheetViews>
    <sheetView tabSelected="1" zoomScale="75" zoomScaleNormal="75" zoomScaleSheetLayoutView="100" workbookViewId="0">
      <pane ySplit="15" topLeftCell="A16" activePane="bottomLeft" state="frozen"/>
      <selection pane="bottomLeft" activeCell="K17" sqref="K17"/>
    </sheetView>
  </sheetViews>
  <sheetFormatPr defaultRowHeight="15.75"/>
  <cols>
    <col min="1" max="1" width="13.5" style="11" customWidth="1"/>
    <col min="2" max="2" width="54.5" style="27" customWidth="1"/>
    <col min="3" max="3" width="11.875" style="12" customWidth="1"/>
    <col min="4" max="5" width="11.375" style="12" customWidth="1"/>
    <col min="6" max="6" width="22.875" style="12" customWidth="1"/>
    <col min="7" max="7" width="19.625" style="13" customWidth="1"/>
    <col min="8" max="8" width="12.125" style="12" customWidth="1"/>
    <col min="9" max="9" width="17.5" style="12" customWidth="1"/>
    <col min="10" max="20" width="16.125" style="15" customWidth="1"/>
    <col min="21" max="22" width="15.875" style="15" customWidth="1"/>
    <col min="23" max="23" width="20.75" style="15" customWidth="1"/>
    <col min="24" max="24" width="18.375" style="15" customWidth="1"/>
    <col min="25" max="25" width="29" style="15" customWidth="1"/>
    <col min="26" max="26" width="9" style="15" customWidth="1"/>
    <col min="27" max="27" width="20.625" style="15" customWidth="1"/>
    <col min="28" max="28" width="9" style="15" customWidth="1"/>
    <col min="29" max="29" width="13.875" style="15" customWidth="1"/>
    <col min="30" max="30" width="9" style="15" customWidth="1"/>
    <col min="31" max="32" width="9" style="15"/>
    <col min="33" max="33" width="27.5" style="15" customWidth="1"/>
    <col min="34" max="37" width="9" style="15"/>
    <col min="38" max="38" width="14" style="15" customWidth="1"/>
    <col min="39" max="47" width="9" style="15"/>
    <col min="48" max="48" width="16.75" style="15" customWidth="1"/>
    <col min="49" max="71" width="9" style="15"/>
    <col min="72" max="245" width="9" style="16"/>
    <col min="246" max="246" width="3.875" style="16" bestFit="1" customWidth="1"/>
    <col min="247" max="247" width="16" style="16" bestFit="1" customWidth="1"/>
    <col min="248" max="248" width="16.625" style="16" bestFit="1" customWidth="1"/>
    <col min="249" max="249" width="13.5" style="16" bestFit="1" customWidth="1"/>
    <col min="250" max="251" width="10.875" style="16" bestFit="1" customWidth="1"/>
    <col min="252" max="252" width="6.25" style="16" bestFit="1" customWidth="1"/>
    <col min="253" max="253" width="8.875" style="16" bestFit="1" customWidth="1"/>
    <col min="254" max="254" width="13.875" style="16" bestFit="1" customWidth="1"/>
    <col min="255" max="255" width="13.25" style="16" bestFit="1" customWidth="1"/>
    <col min="256" max="256" width="16" style="16" bestFit="1" customWidth="1"/>
    <col min="257" max="257" width="11.625" style="16" bestFit="1" customWidth="1"/>
    <col min="258" max="258" width="16.875" style="16" customWidth="1"/>
    <col min="259" max="259" width="13.25" style="16" customWidth="1"/>
    <col min="260" max="260" width="18.375" style="16" bestFit="1" customWidth="1"/>
    <col min="261" max="261" width="15" style="16" bestFit="1" customWidth="1"/>
    <col min="262" max="262" width="14.75" style="16" bestFit="1" customWidth="1"/>
    <col min="263" max="263" width="14.625" style="16" bestFit="1" customWidth="1"/>
    <col min="264" max="264" width="13.75" style="16" bestFit="1" customWidth="1"/>
    <col min="265" max="265" width="14.25" style="16" bestFit="1" customWidth="1"/>
    <col min="266" max="266" width="15.125" style="16" customWidth="1"/>
    <col min="267" max="267" width="20.5" style="16" bestFit="1" customWidth="1"/>
    <col min="268" max="268" width="27.875" style="16" bestFit="1" customWidth="1"/>
    <col min="269" max="269" width="6.875" style="16" bestFit="1" customWidth="1"/>
    <col min="270" max="270" width="5" style="16" bestFit="1" customWidth="1"/>
    <col min="271" max="271" width="8" style="16" bestFit="1" customWidth="1"/>
    <col min="272" max="272" width="11.875" style="16" bestFit="1" customWidth="1"/>
    <col min="273" max="501" width="9" style="16"/>
    <col min="502" max="502" width="3.875" style="16" bestFit="1" customWidth="1"/>
    <col min="503" max="503" width="16" style="16" bestFit="1" customWidth="1"/>
    <col min="504" max="504" width="16.625" style="16" bestFit="1" customWidth="1"/>
    <col min="505" max="505" width="13.5" style="16" bestFit="1" customWidth="1"/>
    <col min="506" max="507" width="10.875" style="16" bestFit="1" customWidth="1"/>
    <col min="508" max="508" width="6.25" style="16" bestFit="1" customWidth="1"/>
    <col min="509" max="509" width="8.875" style="16" bestFit="1" customWidth="1"/>
    <col min="510" max="510" width="13.875" style="16" bestFit="1" customWidth="1"/>
    <col min="511" max="511" width="13.25" style="16" bestFit="1" customWidth="1"/>
    <col min="512" max="512" width="16" style="16" bestFit="1" customWidth="1"/>
    <col min="513" max="513" width="11.625" style="16" bestFit="1" customWidth="1"/>
    <col min="514" max="514" width="16.875" style="16" customWidth="1"/>
    <col min="515" max="515" width="13.25" style="16" customWidth="1"/>
    <col min="516" max="516" width="18.375" style="16" bestFit="1" customWidth="1"/>
    <col min="517" max="517" width="15" style="16" bestFit="1" customWidth="1"/>
    <col min="518" max="518" width="14.75" style="16" bestFit="1" customWidth="1"/>
    <col min="519" max="519" width="14.625" style="16" bestFit="1" customWidth="1"/>
    <col min="520" max="520" width="13.75" style="16" bestFit="1" customWidth="1"/>
    <col min="521" max="521" width="14.25" style="16" bestFit="1" customWidth="1"/>
    <col min="522" max="522" width="15.125" style="16" customWidth="1"/>
    <col min="523" max="523" width="20.5" style="16" bestFit="1" customWidth="1"/>
    <col min="524" max="524" width="27.875" style="16" bestFit="1" customWidth="1"/>
    <col min="525" max="525" width="6.875" style="16" bestFit="1" customWidth="1"/>
    <col min="526" max="526" width="5" style="16" bestFit="1" customWidth="1"/>
    <col min="527" max="527" width="8" style="16" bestFit="1" customWidth="1"/>
    <col min="528" max="528" width="11.875" style="16" bestFit="1" customWidth="1"/>
    <col min="529" max="757" width="9" style="16"/>
    <col min="758" max="758" width="3.875" style="16" bestFit="1" customWidth="1"/>
    <col min="759" max="759" width="16" style="16" bestFit="1" customWidth="1"/>
    <col min="760" max="760" width="16.625" style="16" bestFit="1" customWidth="1"/>
    <col min="761" max="761" width="13.5" style="16" bestFit="1" customWidth="1"/>
    <col min="762" max="763" width="10.875" style="16" bestFit="1" customWidth="1"/>
    <col min="764" max="764" width="6.25" style="16" bestFit="1" customWidth="1"/>
    <col min="765" max="765" width="8.875" style="16" bestFit="1" customWidth="1"/>
    <col min="766" max="766" width="13.875" style="16" bestFit="1" customWidth="1"/>
    <col min="767" max="767" width="13.25" style="16" bestFit="1" customWidth="1"/>
    <col min="768" max="768" width="16" style="16" bestFit="1" customWidth="1"/>
    <col min="769" max="769" width="11.625" style="16" bestFit="1" customWidth="1"/>
    <col min="770" max="770" width="16.875" style="16" customWidth="1"/>
    <col min="771" max="771" width="13.25" style="16" customWidth="1"/>
    <col min="772" max="772" width="18.375" style="16" bestFit="1" customWidth="1"/>
    <col min="773" max="773" width="15" style="16" bestFit="1" customWidth="1"/>
    <col min="774" max="774" width="14.75" style="16" bestFit="1" customWidth="1"/>
    <col min="775" max="775" width="14.625" style="16" bestFit="1" customWidth="1"/>
    <col min="776" max="776" width="13.75" style="16" bestFit="1" customWidth="1"/>
    <col min="777" max="777" width="14.25" style="16" bestFit="1" customWidth="1"/>
    <col min="778" max="778" width="15.125" style="16" customWidth="1"/>
    <col min="779" max="779" width="20.5" style="16" bestFit="1" customWidth="1"/>
    <col min="780" max="780" width="27.875" style="16" bestFit="1" customWidth="1"/>
    <col min="781" max="781" width="6.875" style="16" bestFit="1" customWidth="1"/>
    <col min="782" max="782" width="5" style="16" bestFit="1" customWidth="1"/>
    <col min="783" max="783" width="8" style="16" bestFit="1" customWidth="1"/>
    <col min="784" max="784" width="11.875" style="16" bestFit="1" customWidth="1"/>
    <col min="785" max="1013" width="9" style="16"/>
    <col min="1014" max="1014" width="3.875" style="16" bestFit="1" customWidth="1"/>
    <col min="1015" max="1015" width="16" style="16" bestFit="1" customWidth="1"/>
    <col min="1016" max="1016" width="16.625" style="16" bestFit="1" customWidth="1"/>
    <col min="1017" max="1017" width="13.5" style="16" bestFit="1" customWidth="1"/>
    <col min="1018" max="1019" width="10.875" style="16" bestFit="1" customWidth="1"/>
    <col min="1020" max="1020" width="6.25" style="16" bestFit="1" customWidth="1"/>
    <col min="1021" max="1021" width="8.875" style="16" bestFit="1" customWidth="1"/>
    <col min="1022" max="1022" width="13.875" style="16" bestFit="1" customWidth="1"/>
    <col min="1023" max="1023" width="13.25" style="16" bestFit="1" customWidth="1"/>
    <col min="1024" max="1024" width="16" style="16" bestFit="1" customWidth="1"/>
    <col min="1025" max="1025" width="11.625" style="16" bestFit="1" customWidth="1"/>
    <col min="1026" max="1026" width="16.875" style="16" customWidth="1"/>
    <col min="1027" max="1027" width="13.25" style="16" customWidth="1"/>
    <col min="1028" max="1028" width="18.375" style="16" bestFit="1" customWidth="1"/>
    <col min="1029" max="1029" width="15" style="16" bestFit="1" customWidth="1"/>
    <col min="1030" max="1030" width="14.75" style="16" bestFit="1" customWidth="1"/>
    <col min="1031" max="1031" width="14.625" style="16" bestFit="1" customWidth="1"/>
    <col min="1032" max="1032" width="13.75" style="16" bestFit="1" customWidth="1"/>
    <col min="1033" max="1033" width="14.25" style="16" bestFit="1" customWidth="1"/>
    <col min="1034" max="1034" width="15.125" style="16" customWidth="1"/>
    <col min="1035" max="1035" width="20.5" style="16" bestFit="1" customWidth="1"/>
    <col min="1036" max="1036" width="27.875" style="16" bestFit="1" customWidth="1"/>
    <col min="1037" max="1037" width="6.875" style="16" bestFit="1" customWidth="1"/>
    <col min="1038" max="1038" width="5" style="16" bestFit="1" customWidth="1"/>
    <col min="1039" max="1039" width="8" style="16" bestFit="1" customWidth="1"/>
    <col min="1040" max="1040" width="11.875" style="16" bestFit="1" customWidth="1"/>
    <col min="1041" max="1269" width="9" style="16"/>
    <col min="1270" max="1270" width="3.875" style="16" bestFit="1" customWidth="1"/>
    <col min="1271" max="1271" width="16" style="16" bestFit="1" customWidth="1"/>
    <col min="1272" max="1272" width="16.625" style="16" bestFit="1" customWidth="1"/>
    <col min="1273" max="1273" width="13.5" style="16" bestFit="1" customWidth="1"/>
    <col min="1274" max="1275" width="10.875" style="16" bestFit="1" customWidth="1"/>
    <col min="1276" max="1276" width="6.25" style="16" bestFit="1" customWidth="1"/>
    <col min="1277" max="1277" width="8.875" style="16" bestFit="1" customWidth="1"/>
    <col min="1278" max="1278" width="13.875" style="16" bestFit="1" customWidth="1"/>
    <col min="1279" max="1279" width="13.25" style="16" bestFit="1" customWidth="1"/>
    <col min="1280" max="1280" width="16" style="16" bestFit="1" customWidth="1"/>
    <col min="1281" max="1281" width="11.625" style="16" bestFit="1" customWidth="1"/>
    <col min="1282" max="1282" width="16.875" style="16" customWidth="1"/>
    <col min="1283" max="1283" width="13.25" style="16" customWidth="1"/>
    <col min="1284" max="1284" width="18.375" style="16" bestFit="1" customWidth="1"/>
    <col min="1285" max="1285" width="15" style="16" bestFit="1" customWidth="1"/>
    <col min="1286" max="1286" width="14.75" style="16" bestFit="1" customWidth="1"/>
    <col min="1287" max="1287" width="14.625" style="16" bestFit="1" customWidth="1"/>
    <col min="1288" max="1288" width="13.75" style="16" bestFit="1" customWidth="1"/>
    <col min="1289" max="1289" width="14.25" style="16" bestFit="1" customWidth="1"/>
    <col min="1290" max="1290" width="15.125" style="16" customWidth="1"/>
    <col min="1291" max="1291" width="20.5" style="16" bestFit="1" customWidth="1"/>
    <col min="1292" max="1292" width="27.875" style="16" bestFit="1" customWidth="1"/>
    <col min="1293" max="1293" width="6.875" style="16" bestFit="1" customWidth="1"/>
    <col min="1294" max="1294" width="5" style="16" bestFit="1" customWidth="1"/>
    <col min="1295" max="1295" width="8" style="16" bestFit="1" customWidth="1"/>
    <col min="1296" max="1296" width="11.875" style="16" bestFit="1" customWidth="1"/>
    <col min="1297" max="1525" width="9" style="16"/>
    <col min="1526" max="1526" width="3.875" style="16" bestFit="1" customWidth="1"/>
    <col min="1527" max="1527" width="16" style="16" bestFit="1" customWidth="1"/>
    <col min="1528" max="1528" width="16.625" style="16" bestFit="1" customWidth="1"/>
    <col min="1529" max="1529" width="13.5" style="16" bestFit="1" customWidth="1"/>
    <col min="1530" max="1531" width="10.875" style="16" bestFit="1" customWidth="1"/>
    <col min="1532" max="1532" width="6.25" style="16" bestFit="1" customWidth="1"/>
    <col min="1533" max="1533" width="8.875" style="16" bestFit="1" customWidth="1"/>
    <col min="1534" max="1534" width="13.875" style="16" bestFit="1" customWidth="1"/>
    <col min="1535" max="1535" width="13.25" style="16" bestFit="1" customWidth="1"/>
    <col min="1536" max="1536" width="16" style="16" bestFit="1" customWidth="1"/>
    <col min="1537" max="1537" width="11.625" style="16" bestFit="1" customWidth="1"/>
    <col min="1538" max="1538" width="16.875" style="16" customWidth="1"/>
    <col min="1539" max="1539" width="13.25" style="16" customWidth="1"/>
    <col min="1540" max="1540" width="18.375" style="16" bestFit="1" customWidth="1"/>
    <col min="1541" max="1541" width="15" style="16" bestFit="1" customWidth="1"/>
    <col min="1542" max="1542" width="14.75" style="16" bestFit="1" customWidth="1"/>
    <col min="1543" max="1543" width="14.625" style="16" bestFit="1" customWidth="1"/>
    <col min="1544" max="1544" width="13.75" style="16" bestFit="1" customWidth="1"/>
    <col min="1545" max="1545" width="14.25" style="16" bestFit="1" customWidth="1"/>
    <col min="1546" max="1546" width="15.125" style="16" customWidth="1"/>
    <col min="1547" max="1547" width="20.5" style="16" bestFit="1" customWidth="1"/>
    <col min="1548" max="1548" width="27.875" style="16" bestFit="1" customWidth="1"/>
    <col min="1549" max="1549" width="6.875" style="16" bestFit="1" customWidth="1"/>
    <col min="1550" max="1550" width="5" style="16" bestFit="1" customWidth="1"/>
    <col min="1551" max="1551" width="8" style="16" bestFit="1" customWidth="1"/>
    <col min="1552" max="1552" width="11.875" style="16" bestFit="1" customWidth="1"/>
    <col min="1553" max="1781" width="9" style="16"/>
    <col min="1782" max="1782" width="3.875" style="16" bestFit="1" customWidth="1"/>
    <col min="1783" max="1783" width="16" style="16" bestFit="1" customWidth="1"/>
    <col min="1784" max="1784" width="16.625" style="16" bestFit="1" customWidth="1"/>
    <col min="1785" max="1785" width="13.5" style="16" bestFit="1" customWidth="1"/>
    <col min="1786" max="1787" width="10.875" style="16" bestFit="1" customWidth="1"/>
    <col min="1788" max="1788" width="6.25" style="16" bestFit="1" customWidth="1"/>
    <col min="1789" max="1789" width="8.875" style="16" bestFit="1" customWidth="1"/>
    <col min="1790" max="1790" width="13.875" style="16" bestFit="1" customWidth="1"/>
    <col min="1791" max="1791" width="13.25" style="16" bestFit="1" customWidth="1"/>
    <col min="1792" max="1792" width="16" style="16" bestFit="1" customWidth="1"/>
    <col min="1793" max="1793" width="11.625" style="16" bestFit="1" customWidth="1"/>
    <col min="1794" max="1794" width="16.875" style="16" customWidth="1"/>
    <col min="1795" max="1795" width="13.25" style="16" customWidth="1"/>
    <col min="1796" max="1796" width="18.375" style="16" bestFit="1" customWidth="1"/>
    <col min="1797" max="1797" width="15" style="16" bestFit="1" customWidth="1"/>
    <col min="1798" max="1798" width="14.75" style="16" bestFit="1" customWidth="1"/>
    <col min="1799" max="1799" width="14.625" style="16" bestFit="1" customWidth="1"/>
    <col min="1800" max="1800" width="13.75" style="16" bestFit="1" customWidth="1"/>
    <col min="1801" max="1801" width="14.25" style="16" bestFit="1" customWidth="1"/>
    <col min="1802" max="1802" width="15.125" style="16" customWidth="1"/>
    <col min="1803" max="1803" width="20.5" style="16" bestFit="1" customWidth="1"/>
    <col min="1804" max="1804" width="27.875" style="16" bestFit="1" customWidth="1"/>
    <col min="1805" max="1805" width="6.875" style="16" bestFit="1" customWidth="1"/>
    <col min="1806" max="1806" width="5" style="16" bestFit="1" customWidth="1"/>
    <col min="1807" max="1807" width="8" style="16" bestFit="1" customWidth="1"/>
    <col min="1808" max="1808" width="11.875" style="16" bestFit="1" customWidth="1"/>
    <col min="1809" max="2037" width="9" style="16"/>
    <col min="2038" max="2038" width="3.875" style="16" bestFit="1" customWidth="1"/>
    <col min="2039" max="2039" width="16" style="16" bestFit="1" customWidth="1"/>
    <col min="2040" max="2040" width="16.625" style="16" bestFit="1" customWidth="1"/>
    <col min="2041" max="2041" width="13.5" style="16" bestFit="1" customWidth="1"/>
    <col min="2042" max="2043" width="10.875" style="16" bestFit="1" customWidth="1"/>
    <col min="2044" max="2044" width="6.25" style="16" bestFit="1" customWidth="1"/>
    <col min="2045" max="2045" width="8.875" style="16" bestFit="1" customWidth="1"/>
    <col min="2046" max="2046" width="13.875" style="16" bestFit="1" customWidth="1"/>
    <col min="2047" max="2047" width="13.25" style="16" bestFit="1" customWidth="1"/>
    <col min="2048" max="2048" width="16" style="16" bestFit="1" customWidth="1"/>
    <col min="2049" max="2049" width="11.625" style="16" bestFit="1" customWidth="1"/>
    <col min="2050" max="2050" width="16.875" style="16" customWidth="1"/>
    <col min="2051" max="2051" width="13.25" style="16" customWidth="1"/>
    <col min="2052" max="2052" width="18.375" style="16" bestFit="1" customWidth="1"/>
    <col min="2053" max="2053" width="15" style="16" bestFit="1" customWidth="1"/>
    <col min="2054" max="2054" width="14.75" style="16" bestFit="1" customWidth="1"/>
    <col min="2055" max="2055" width="14.625" style="16" bestFit="1" customWidth="1"/>
    <col min="2056" max="2056" width="13.75" style="16" bestFit="1" customWidth="1"/>
    <col min="2057" max="2057" width="14.25" style="16" bestFit="1" customWidth="1"/>
    <col min="2058" max="2058" width="15.125" style="16" customWidth="1"/>
    <col min="2059" max="2059" width="20.5" style="16" bestFit="1" customWidth="1"/>
    <col min="2060" max="2060" width="27.875" style="16" bestFit="1" customWidth="1"/>
    <col min="2061" max="2061" width="6.875" style="16" bestFit="1" customWidth="1"/>
    <col min="2062" max="2062" width="5" style="16" bestFit="1" customWidth="1"/>
    <col min="2063" max="2063" width="8" style="16" bestFit="1" customWidth="1"/>
    <col min="2064" max="2064" width="11.875" style="16" bestFit="1" customWidth="1"/>
    <col min="2065" max="2293" width="9" style="16"/>
    <col min="2294" max="2294" width="3.875" style="16" bestFit="1" customWidth="1"/>
    <col min="2295" max="2295" width="16" style="16" bestFit="1" customWidth="1"/>
    <col min="2296" max="2296" width="16.625" style="16" bestFit="1" customWidth="1"/>
    <col min="2297" max="2297" width="13.5" style="16" bestFit="1" customWidth="1"/>
    <col min="2298" max="2299" width="10.875" style="16" bestFit="1" customWidth="1"/>
    <col min="2300" max="2300" width="6.25" style="16" bestFit="1" customWidth="1"/>
    <col min="2301" max="2301" width="8.875" style="16" bestFit="1" customWidth="1"/>
    <col min="2302" max="2302" width="13.875" style="16" bestFit="1" customWidth="1"/>
    <col min="2303" max="2303" width="13.25" style="16" bestFit="1" customWidth="1"/>
    <col min="2304" max="2304" width="16" style="16" bestFit="1" customWidth="1"/>
    <col min="2305" max="2305" width="11.625" style="16" bestFit="1" customWidth="1"/>
    <col min="2306" max="2306" width="16.875" style="16" customWidth="1"/>
    <col min="2307" max="2307" width="13.25" style="16" customWidth="1"/>
    <col min="2308" max="2308" width="18.375" style="16" bestFit="1" customWidth="1"/>
    <col min="2309" max="2309" width="15" style="16" bestFit="1" customWidth="1"/>
    <col min="2310" max="2310" width="14.75" style="16" bestFit="1" customWidth="1"/>
    <col min="2311" max="2311" width="14.625" style="16" bestFit="1" customWidth="1"/>
    <col min="2312" max="2312" width="13.75" style="16" bestFit="1" customWidth="1"/>
    <col min="2313" max="2313" width="14.25" style="16" bestFit="1" customWidth="1"/>
    <col min="2314" max="2314" width="15.125" style="16" customWidth="1"/>
    <col min="2315" max="2315" width="20.5" style="16" bestFit="1" customWidth="1"/>
    <col min="2316" max="2316" width="27.875" style="16" bestFit="1" customWidth="1"/>
    <col min="2317" max="2317" width="6.875" style="16" bestFit="1" customWidth="1"/>
    <col min="2318" max="2318" width="5" style="16" bestFit="1" customWidth="1"/>
    <col min="2319" max="2319" width="8" style="16" bestFit="1" customWidth="1"/>
    <col min="2320" max="2320" width="11.875" style="16" bestFit="1" customWidth="1"/>
    <col min="2321" max="2549" width="9" style="16"/>
    <col min="2550" max="2550" width="3.875" style="16" bestFit="1" customWidth="1"/>
    <col min="2551" max="2551" width="16" style="16" bestFit="1" customWidth="1"/>
    <col min="2552" max="2552" width="16.625" style="16" bestFit="1" customWidth="1"/>
    <col min="2553" max="2553" width="13.5" style="16" bestFit="1" customWidth="1"/>
    <col min="2554" max="2555" width="10.875" style="16" bestFit="1" customWidth="1"/>
    <col min="2556" max="2556" width="6.25" style="16" bestFit="1" customWidth="1"/>
    <col min="2557" max="2557" width="8.875" style="16" bestFit="1" customWidth="1"/>
    <col min="2558" max="2558" width="13.875" style="16" bestFit="1" customWidth="1"/>
    <col min="2559" max="2559" width="13.25" style="16" bestFit="1" customWidth="1"/>
    <col min="2560" max="2560" width="16" style="16" bestFit="1" customWidth="1"/>
    <col min="2561" max="2561" width="11.625" style="16" bestFit="1" customWidth="1"/>
    <col min="2562" max="2562" width="16.875" style="16" customWidth="1"/>
    <col min="2563" max="2563" width="13.25" style="16" customWidth="1"/>
    <col min="2564" max="2564" width="18.375" style="16" bestFit="1" customWidth="1"/>
    <col min="2565" max="2565" width="15" style="16" bestFit="1" customWidth="1"/>
    <col min="2566" max="2566" width="14.75" style="16" bestFit="1" customWidth="1"/>
    <col min="2567" max="2567" width="14.625" style="16" bestFit="1" customWidth="1"/>
    <col min="2568" max="2568" width="13.75" style="16" bestFit="1" customWidth="1"/>
    <col min="2569" max="2569" width="14.25" style="16" bestFit="1" customWidth="1"/>
    <col min="2570" max="2570" width="15.125" style="16" customWidth="1"/>
    <col min="2571" max="2571" width="20.5" style="16" bestFit="1" customWidth="1"/>
    <col min="2572" max="2572" width="27.875" style="16" bestFit="1" customWidth="1"/>
    <col min="2573" max="2573" width="6.875" style="16" bestFit="1" customWidth="1"/>
    <col min="2574" max="2574" width="5" style="16" bestFit="1" customWidth="1"/>
    <col min="2575" max="2575" width="8" style="16" bestFit="1" customWidth="1"/>
    <col min="2576" max="2576" width="11.875" style="16" bestFit="1" customWidth="1"/>
    <col min="2577" max="2805" width="9" style="16"/>
    <col min="2806" max="2806" width="3.875" style="16" bestFit="1" customWidth="1"/>
    <col min="2807" max="2807" width="16" style="16" bestFit="1" customWidth="1"/>
    <col min="2808" max="2808" width="16.625" style="16" bestFit="1" customWidth="1"/>
    <col min="2809" max="2809" width="13.5" style="16" bestFit="1" customWidth="1"/>
    <col min="2810" max="2811" width="10.875" style="16" bestFit="1" customWidth="1"/>
    <col min="2812" max="2812" width="6.25" style="16" bestFit="1" customWidth="1"/>
    <col min="2813" max="2813" width="8.875" style="16" bestFit="1" customWidth="1"/>
    <col min="2814" max="2814" width="13.875" style="16" bestFit="1" customWidth="1"/>
    <col min="2815" max="2815" width="13.25" style="16" bestFit="1" customWidth="1"/>
    <col min="2816" max="2816" width="16" style="16" bestFit="1" customWidth="1"/>
    <col min="2817" max="2817" width="11.625" style="16" bestFit="1" customWidth="1"/>
    <col min="2818" max="2818" width="16.875" style="16" customWidth="1"/>
    <col min="2819" max="2819" width="13.25" style="16" customWidth="1"/>
    <col min="2820" max="2820" width="18.375" style="16" bestFit="1" customWidth="1"/>
    <col min="2821" max="2821" width="15" style="16" bestFit="1" customWidth="1"/>
    <col min="2822" max="2822" width="14.75" style="16" bestFit="1" customWidth="1"/>
    <col min="2823" max="2823" width="14.625" style="16" bestFit="1" customWidth="1"/>
    <col min="2824" max="2824" width="13.75" style="16" bestFit="1" customWidth="1"/>
    <col min="2825" max="2825" width="14.25" style="16" bestFit="1" customWidth="1"/>
    <col min="2826" max="2826" width="15.125" style="16" customWidth="1"/>
    <col min="2827" max="2827" width="20.5" style="16" bestFit="1" customWidth="1"/>
    <col min="2828" max="2828" width="27.875" style="16" bestFit="1" customWidth="1"/>
    <col min="2829" max="2829" width="6.875" style="16" bestFit="1" customWidth="1"/>
    <col min="2830" max="2830" width="5" style="16" bestFit="1" customWidth="1"/>
    <col min="2831" max="2831" width="8" style="16" bestFit="1" customWidth="1"/>
    <col min="2832" max="2832" width="11.875" style="16" bestFit="1" customWidth="1"/>
    <col min="2833" max="3061" width="9" style="16"/>
    <col min="3062" max="3062" width="3.875" style="16" bestFit="1" customWidth="1"/>
    <col min="3063" max="3063" width="16" style="16" bestFit="1" customWidth="1"/>
    <col min="3064" max="3064" width="16.625" style="16" bestFit="1" customWidth="1"/>
    <col min="3065" max="3065" width="13.5" style="16" bestFit="1" customWidth="1"/>
    <col min="3066" max="3067" width="10.875" style="16" bestFit="1" customWidth="1"/>
    <col min="3068" max="3068" width="6.25" style="16" bestFit="1" customWidth="1"/>
    <col min="3069" max="3069" width="8.875" style="16" bestFit="1" customWidth="1"/>
    <col min="3070" max="3070" width="13.875" style="16" bestFit="1" customWidth="1"/>
    <col min="3071" max="3071" width="13.25" style="16" bestFit="1" customWidth="1"/>
    <col min="3072" max="3072" width="16" style="16" bestFit="1" customWidth="1"/>
    <col min="3073" max="3073" width="11.625" style="16" bestFit="1" customWidth="1"/>
    <col min="3074" max="3074" width="16.875" style="16" customWidth="1"/>
    <col min="3075" max="3075" width="13.25" style="16" customWidth="1"/>
    <col min="3076" max="3076" width="18.375" style="16" bestFit="1" customWidth="1"/>
    <col min="3077" max="3077" width="15" style="16" bestFit="1" customWidth="1"/>
    <col min="3078" max="3078" width="14.75" style="16" bestFit="1" customWidth="1"/>
    <col min="3079" max="3079" width="14.625" style="16" bestFit="1" customWidth="1"/>
    <col min="3080" max="3080" width="13.75" style="16" bestFit="1" customWidth="1"/>
    <col min="3081" max="3081" width="14.25" style="16" bestFit="1" customWidth="1"/>
    <col min="3082" max="3082" width="15.125" style="16" customWidth="1"/>
    <col min="3083" max="3083" width="20.5" style="16" bestFit="1" customWidth="1"/>
    <col min="3084" max="3084" width="27.875" style="16" bestFit="1" customWidth="1"/>
    <col min="3085" max="3085" width="6.875" style="16" bestFit="1" customWidth="1"/>
    <col min="3086" max="3086" width="5" style="16" bestFit="1" customWidth="1"/>
    <col min="3087" max="3087" width="8" style="16" bestFit="1" customWidth="1"/>
    <col min="3088" max="3088" width="11.875" style="16" bestFit="1" customWidth="1"/>
    <col min="3089" max="3317" width="9" style="16"/>
    <col min="3318" max="3318" width="3.875" style="16" bestFit="1" customWidth="1"/>
    <col min="3319" max="3319" width="16" style="16" bestFit="1" customWidth="1"/>
    <col min="3320" max="3320" width="16.625" style="16" bestFit="1" customWidth="1"/>
    <col min="3321" max="3321" width="13.5" style="16" bestFit="1" customWidth="1"/>
    <col min="3322" max="3323" width="10.875" style="16" bestFit="1" customWidth="1"/>
    <col min="3324" max="3324" width="6.25" style="16" bestFit="1" customWidth="1"/>
    <col min="3325" max="3325" width="8.875" style="16" bestFit="1" customWidth="1"/>
    <col min="3326" max="3326" width="13.875" style="16" bestFit="1" customWidth="1"/>
    <col min="3327" max="3327" width="13.25" style="16" bestFit="1" customWidth="1"/>
    <col min="3328" max="3328" width="16" style="16" bestFit="1" customWidth="1"/>
    <col min="3329" max="3329" width="11.625" style="16" bestFit="1" customWidth="1"/>
    <col min="3330" max="3330" width="16.875" style="16" customWidth="1"/>
    <col min="3331" max="3331" width="13.25" style="16" customWidth="1"/>
    <col min="3332" max="3332" width="18.375" style="16" bestFit="1" customWidth="1"/>
    <col min="3333" max="3333" width="15" style="16" bestFit="1" customWidth="1"/>
    <col min="3334" max="3334" width="14.75" style="16" bestFit="1" customWidth="1"/>
    <col min="3335" max="3335" width="14.625" style="16" bestFit="1" customWidth="1"/>
    <col min="3336" max="3336" width="13.75" style="16" bestFit="1" customWidth="1"/>
    <col min="3337" max="3337" width="14.25" style="16" bestFit="1" customWidth="1"/>
    <col min="3338" max="3338" width="15.125" style="16" customWidth="1"/>
    <col min="3339" max="3339" width="20.5" style="16" bestFit="1" customWidth="1"/>
    <col min="3340" max="3340" width="27.875" style="16" bestFit="1" customWidth="1"/>
    <col min="3341" max="3341" width="6.875" style="16" bestFit="1" customWidth="1"/>
    <col min="3342" max="3342" width="5" style="16" bestFit="1" customWidth="1"/>
    <col min="3343" max="3343" width="8" style="16" bestFit="1" customWidth="1"/>
    <col min="3344" max="3344" width="11.875" style="16" bestFit="1" customWidth="1"/>
    <col min="3345" max="3573" width="9" style="16"/>
    <col min="3574" max="3574" width="3.875" style="16" bestFit="1" customWidth="1"/>
    <col min="3575" max="3575" width="16" style="16" bestFit="1" customWidth="1"/>
    <col min="3576" max="3576" width="16.625" style="16" bestFit="1" customWidth="1"/>
    <col min="3577" max="3577" width="13.5" style="16" bestFit="1" customWidth="1"/>
    <col min="3578" max="3579" width="10.875" style="16" bestFit="1" customWidth="1"/>
    <col min="3580" max="3580" width="6.25" style="16" bestFit="1" customWidth="1"/>
    <col min="3581" max="3581" width="8.875" style="16" bestFit="1" customWidth="1"/>
    <col min="3582" max="3582" width="13.875" style="16" bestFit="1" customWidth="1"/>
    <col min="3583" max="3583" width="13.25" style="16" bestFit="1" customWidth="1"/>
    <col min="3584" max="3584" width="16" style="16" bestFit="1" customWidth="1"/>
    <col min="3585" max="3585" width="11.625" style="16" bestFit="1" customWidth="1"/>
    <col min="3586" max="3586" width="16.875" style="16" customWidth="1"/>
    <col min="3587" max="3587" width="13.25" style="16" customWidth="1"/>
    <col min="3588" max="3588" width="18.375" style="16" bestFit="1" customWidth="1"/>
    <col min="3589" max="3589" width="15" style="16" bestFit="1" customWidth="1"/>
    <col min="3590" max="3590" width="14.75" style="16" bestFit="1" customWidth="1"/>
    <col min="3591" max="3591" width="14.625" style="16" bestFit="1" customWidth="1"/>
    <col min="3592" max="3592" width="13.75" style="16" bestFit="1" customWidth="1"/>
    <col min="3593" max="3593" width="14.25" style="16" bestFit="1" customWidth="1"/>
    <col min="3594" max="3594" width="15.125" style="16" customWidth="1"/>
    <col min="3595" max="3595" width="20.5" style="16" bestFit="1" customWidth="1"/>
    <col min="3596" max="3596" width="27.875" style="16" bestFit="1" customWidth="1"/>
    <col min="3597" max="3597" width="6.875" style="16" bestFit="1" customWidth="1"/>
    <col min="3598" max="3598" width="5" style="16" bestFit="1" customWidth="1"/>
    <col min="3599" max="3599" width="8" style="16" bestFit="1" customWidth="1"/>
    <col min="3600" max="3600" width="11.875" style="16" bestFit="1" customWidth="1"/>
    <col min="3601" max="3829" width="9" style="16"/>
    <col min="3830" max="3830" width="3.875" style="16" bestFit="1" customWidth="1"/>
    <col min="3831" max="3831" width="16" style="16" bestFit="1" customWidth="1"/>
    <col min="3832" max="3832" width="16.625" style="16" bestFit="1" customWidth="1"/>
    <col min="3833" max="3833" width="13.5" style="16" bestFit="1" customWidth="1"/>
    <col min="3834" max="3835" width="10.875" style="16" bestFit="1" customWidth="1"/>
    <col min="3836" max="3836" width="6.25" style="16" bestFit="1" customWidth="1"/>
    <col min="3837" max="3837" width="8.875" style="16" bestFit="1" customWidth="1"/>
    <col min="3838" max="3838" width="13.875" style="16" bestFit="1" customWidth="1"/>
    <col min="3839" max="3839" width="13.25" style="16" bestFit="1" customWidth="1"/>
    <col min="3840" max="3840" width="16" style="16" bestFit="1" customWidth="1"/>
    <col min="3841" max="3841" width="11.625" style="16" bestFit="1" customWidth="1"/>
    <col min="3842" max="3842" width="16.875" style="16" customWidth="1"/>
    <col min="3843" max="3843" width="13.25" style="16" customWidth="1"/>
    <col min="3844" max="3844" width="18.375" style="16" bestFit="1" customWidth="1"/>
    <col min="3845" max="3845" width="15" style="16" bestFit="1" customWidth="1"/>
    <col min="3846" max="3846" width="14.75" style="16" bestFit="1" customWidth="1"/>
    <col min="3847" max="3847" width="14.625" style="16" bestFit="1" customWidth="1"/>
    <col min="3848" max="3848" width="13.75" style="16" bestFit="1" customWidth="1"/>
    <col min="3849" max="3849" width="14.25" style="16" bestFit="1" customWidth="1"/>
    <col min="3850" max="3850" width="15.125" style="16" customWidth="1"/>
    <col min="3851" max="3851" width="20.5" style="16" bestFit="1" customWidth="1"/>
    <col min="3852" max="3852" width="27.875" style="16" bestFit="1" customWidth="1"/>
    <col min="3853" max="3853" width="6.875" style="16" bestFit="1" customWidth="1"/>
    <col min="3854" max="3854" width="5" style="16" bestFit="1" customWidth="1"/>
    <col min="3855" max="3855" width="8" style="16" bestFit="1" customWidth="1"/>
    <col min="3856" max="3856" width="11.875" style="16" bestFit="1" customWidth="1"/>
    <col min="3857" max="4085" width="9" style="16"/>
    <col min="4086" max="4086" width="3.875" style="16" bestFit="1" customWidth="1"/>
    <col min="4087" max="4087" width="16" style="16" bestFit="1" customWidth="1"/>
    <col min="4088" max="4088" width="16.625" style="16" bestFit="1" customWidth="1"/>
    <col min="4089" max="4089" width="13.5" style="16" bestFit="1" customWidth="1"/>
    <col min="4090" max="4091" width="10.875" style="16" bestFit="1" customWidth="1"/>
    <col min="4092" max="4092" width="6.25" style="16" bestFit="1" customWidth="1"/>
    <col min="4093" max="4093" width="8.875" style="16" bestFit="1" customWidth="1"/>
    <col min="4094" max="4094" width="13.875" style="16" bestFit="1" customWidth="1"/>
    <col min="4095" max="4095" width="13.25" style="16" bestFit="1" customWidth="1"/>
    <col min="4096" max="4096" width="16" style="16" bestFit="1" customWidth="1"/>
    <col min="4097" max="4097" width="11.625" style="16" bestFit="1" customWidth="1"/>
    <col min="4098" max="4098" width="16.875" style="16" customWidth="1"/>
    <col min="4099" max="4099" width="13.25" style="16" customWidth="1"/>
    <col min="4100" max="4100" width="18.375" style="16" bestFit="1" customWidth="1"/>
    <col min="4101" max="4101" width="15" style="16" bestFit="1" customWidth="1"/>
    <col min="4102" max="4102" width="14.75" style="16" bestFit="1" customWidth="1"/>
    <col min="4103" max="4103" width="14.625" style="16" bestFit="1" customWidth="1"/>
    <col min="4104" max="4104" width="13.75" style="16" bestFit="1" customWidth="1"/>
    <col min="4105" max="4105" width="14.25" style="16" bestFit="1" customWidth="1"/>
    <col min="4106" max="4106" width="15.125" style="16" customWidth="1"/>
    <col min="4107" max="4107" width="20.5" style="16" bestFit="1" customWidth="1"/>
    <col min="4108" max="4108" width="27.875" style="16" bestFit="1" customWidth="1"/>
    <col min="4109" max="4109" width="6.875" style="16" bestFit="1" customWidth="1"/>
    <col min="4110" max="4110" width="5" style="16" bestFit="1" customWidth="1"/>
    <col min="4111" max="4111" width="8" style="16" bestFit="1" customWidth="1"/>
    <col min="4112" max="4112" width="11.875" style="16" bestFit="1" customWidth="1"/>
    <col min="4113" max="4341" width="9" style="16"/>
    <col min="4342" max="4342" width="3.875" style="16" bestFit="1" customWidth="1"/>
    <col min="4343" max="4343" width="16" style="16" bestFit="1" customWidth="1"/>
    <col min="4344" max="4344" width="16.625" style="16" bestFit="1" customWidth="1"/>
    <col min="4345" max="4345" width="13.5" style="16" bestFit="1" customWidth="1"/>
    <col min="4346" max="4347" width="10.875" style="16" bestFit="1" customWidth="1"/>
    <col min="4348" max="4348" width="6.25" style="16" bestFit="1" customWidth="1"/>
    <col min="4349" max="4349" width="8.875" style="16" bestFit="1" customWidth="1"/>
    <col min="4350" max="4350" width="13.875" style="16" bestFit="1" customWidth="1"/>
    <col min="4351" max="4351" width="13.25" style="16" bestFit="1" customWidth="1"/>
    <col min="4352" max="4352" width="16" style="16" bestFit="1" customWidth="1"/>
    <col min="4353" max="4353" width="11.625" style="16" bestFit="1" customWidth="1"/>
    <col min="4354" max="4354" width="16.875" style="16" customWidth="1"/>
    <col min="4355" max="4355" width="13.25" style="16" customWidth="1"/>
    <col min="4356" max="4356" width="18.375" style="16" bestFit="1" customWidth="1"/>
    <col min="4357" max="4357" width="15" style="16" bestFit="1" customWidth="1"/>
    <col min="4358" max="4358" width="14.75" style="16" bestFit="1" customWidth="1"/>
    <col min="4359" max="4359" width="14.625" style="16" bestFit="1" customWidth="1"/>
    <col min="4360" max="4360" width="13.75" style="16" bestFit="1" customWidth="1"/>
    <col min="4361" max="4361" width="14.25" style="16" bestFit="1" customWidth="1"/>
    <col min="4362" max="4362" width="15.125" style="16" customWidth="1"/>
    <col min="4363" max="4363" width="20.5" style="16" bestFit="1" customWidth="1"/>
    <col min="4364" max="4364" width="27.875" style="16" bestFit="1" customWidth="1"/>
    <col min="4365" max="4365" width="6.875" style="16" bestFit="1" customWidth="1"/>
    <col min="4366" max="4366" width="5" style="16" bestFit="1" customWidth="1"/>
    <col min="4367" max="4367" width="8" style="16" bestFit="1" customWidth="1"/>
    <col min="4368" max="4368" width="11.875" style="16" bestFit="1" customWidth="1"/>
    <col min="4369" max="4597" width="9" style="16"/>
    <col min="4598" max="4598" width="3.875" style="16" bestFit="1" customWidth="1"/>
    <col min="4599" max="4599" width="16" style="16" bestFit="1" customWidth="1"/>
    <col min="4600" max="4600" width="16.625" style="16" bestFit="1" customWidth="1"/>
    <col min="4601" max="4601" width="13.5" style="16" bestFit="1" customWidth="1"/>
    <col min="4602" max="4603" width="10.875" style="16" bestFit="1" customWidth="1"/>
    <col min="4604" max="4604" width="6.25" style="16" bestFit="1" customWidth="1"/>
    <col min="4605" max="4605" width="8.875" style="16" bestFit="1" customWidth="1"/>
    <col min="4606" max="4606" width="13.875" style="16" bestFit="1" customWidth="1"/>
    <col min="4607" max="4607" width="13.25" style="16" bestFit="1" customWidth="1"/>
    <col min="4608" max="4608" width="16" style="16" bestFit="1" customWidth="1"/>
    <col min="4609" max="4609" width="11.625" style="16" bestFit="1" customWidth="1"/>
    <col min="4610" max="4610" width="16.875" style="16" customWidth="1"/>
    <col min="4611" max="4611" width="13.25" style="16" customWidth="1"/>
    <col min="4612" max="4612" width="18.375" style="16" bestFit="1" customWidth="1"/>
    <col min="4613" max="4613" width="15" style="16" bestFit="1" customWidth="1"/>
    <col min="4614" max="4614" width="14.75" style="16" bestFit="1" customWidth="1"/>
    <col min="4615" max="4615" width="14.625" style="16" bestFit="1" customWidth="1"/>
    <col min="4616" max="4616" width="13.75" style="16" bestFit="1" customWidth="1"/>
    <col min="4617" max="4617" width="14.25" style="16" bestFit="1" customWidth="1"/>
    <col min="4618" max="4618" width="15.125" style="16" customWidth="1"/>
    <col min="4619" max="4619" width="20.5" style="16" bestFit="1" customWidth="1"/>
    <col min="4620" max="4620" width="27.875" style="16" bestFit="1" customWidth="1"/>
    <col min="4621" max="4621" width="6.875" style="16" bestFit="1" customWidth="1"/>
    <col min="4622" max="4622" width="5" style="16" bestFit="1" customWidth="1"/>
    <col min="4623" max="4623" width="8" style="16" bestFit="1" customWidth="1"/>
    <col min="4624" max="4624" width="11.875" style="16" bestFit="1" customWidth="1"/>
    <col min="4625" max="4853" width="9" style="16"/>
    <col min="4854" max="4854" width="3.875" style="16" bestFit="1" customWidth="1"/>
    <col min="4855" max="4855" width="16" style="16" bestFit="1" customWidth="1"/>
    <col min="4856" max="4856" width="16.625" style="16" bestFit="1" customWidth="1"/>
    <col min="4857" max="4857" width="13.5" style="16" bestFit="1" customWidth="1"/>
    <col min="4858" max="4859" width="10.875" style="16" bestFit="1" customWidth="1"/>
    <col min="4860" max="4860" width="6.25" style="16" bestFit="1" customWidth="1"/>
    <col min="4861" max="4861" width="8.875" style="16" bestFit="1" customWidth="1"/>
    <col min="4862" max="4862" width="13.875" style="16" bestFit="1" customWidth="1"/>
    <col min="4863" max="4863" width="13.25" style="16" bestFit="1" customWidth="1"/>
    <col min="4864" max="4864" width="16" style="16" bestFit="1" customWidth="1"/>
    <col min="4865" max="4865" width="11.625" style="16" bestFit="1" customWidth="1"/>
    <col min="4866" max="4866" width="16.875" style="16" customWidth="1"/>
    <col min="4867" max="4867" width="13.25" style="16" customWidth="1"/>
    <col min="4868" max="4868" width="18.375" style="16" bestFit="1" customWidth="1"/>
    <col min="4869" max="4869" width="15" style="16" bestFit="1" customWidth="1"/>
    <col min="4870" max="4870" width="14.75" style="16" bestFit="1" customWidth="1"/>
    <col min="4871" max="4871" width="14.625" style="16" bestFit="1" customWidth="1"/>
    <col min="4872" max="4872" width="13.75" style="16" bestFit="1" customWidth="1"/>
    <col min="4873" max="4873" width="14.25" style="16" bestFit="1" customWidth="1"/>
    <col min="4874" max="4874" width="15.125" style="16" customWidth="1"/>
    <col min="4875" max="4875" width="20.5" style="16" bestFit="1" customWidth="1"/>
    <col min="4876" max="4876" width="27.875" style="16" bestFit="1" customWidth="1"/>
    <col min="4877" max="4877" width="6.875" style="16" bestFit="1" customWidth="1"/>
    <col min="4878" max="4878" width="5" style="16" bestFit="1" customWidth="1"/>
    <col min="4879" max="4879" width="8" style="16" bestFit="1" customWidth="1"/>
    <col min="4880" max="4880" width="11.875" style="16" bestFit="1" customWidth="1"/>
    <col min="4881" max="5109" width="9" style="16"/>
    <col min="5110" max="5110" width="3.875" style="16" bestFit="1" customWidth="1"/>
    <col min="5111" max="5111" width="16" style="16" bestFit="1" customWidth="1"/>
    <col min="5112" max="5112" width="16.625" style="16" bestFit="1" customWidth="1"/>
    <col min="5113" max="5113" width="13.5" style="16" bestFit="1" customWidth="1"/>
    <col min="5114" max="5115" width="10.875" style="16" bestFit="1" customWidth="1"/>
    <col min="5116" max="5116" width="6.25" style="16" bestFit="1" customWidth="1"/>
    <col min="5117" max="5117" width="8.875" style="16" bestFit="1" customWidth="1"/>
    <col min="5118" max="5118" width="13.875" style="16" bestFit="1" customWidth="1"/>
    <col min="5119" max="5119" width="13.25" style="16" bestFit="1" customWidth="1"/>
    <col min="5120" max="5120" width="16" style="16" bestFit="1" customWidth="1"/>
    <col min="5121" max="5121" width="11.625" style="16" bestFit="1" customWidth="1"/>
    <col min="5122" max="5122" width="16.875" style="16" customWidth="1"/>
    <col min="5123" max="5123" width="13.25" style="16" customWidth="1"/>
    <col min="5124" max="5124" width="18.375" style="16" bestFit="1" customWidth="1"/>
    <col min="5125" max="5125" width="15" style="16" bestFit="1" customWidth="1"/>
    <col min="5126" max="5126" width="14.75" style="16" bestFit="1" customWidth="1"/>
    <col min="5127" max="5127" width="14.625" style="16" bestFit="1" customWidth="1"/>
    <col min="5128" max="5128" width="13.75" style="16" bestFit="1" customWidth="1"/>
    <col min="5129" max="5129" width="14.25" style="16" bestFit="1" customWidth="1"/>
    <col min="5130" max="5130" width="15.125" style="16" customWidth="1"/>
    <col min="5131" max="5131" width="20.5" style="16" bestFit="1" customWidth="1"/>
    <col min="5132" max="5132" width="27.875" style="16" bestFit="1" customWidth="1"/>
    <col min="5133" max="5133" width="6.875" style="16" bestFit="1" customWidth="1"/>
    <col min="5134" max="5134" width="5" style="16" bestFit="1" customWidth="1"/>
    <col min="5135" max="5135" width="8" style="16" bestFit="1" customWidth="1"/>
    <col min="5136" max="5136" width="11.875" style="16" bestFit="1" customWidth="1"/>
    <col min="5137" max="5365" width="9" style="16"/>
    <col min="5366" max="5366" width="3.875" style="16" bestFit="1" customWidth="1"/>
    <col min="5367" max="5367" width="16" style="16" bestFit="1" customWidth="1"/>
    <col min="5368" max="5368" width="16.625" style="16" bestFit="1" customWidth="1"/>
    <col min="5369" max="5369" width="13.5" style="16" bestFit="1" customWidth="1"/>
    <col min="5370" max="5371" width="10.875" style="16" bestFit="1" customWidth="1"/>
    <col min="5372" max="5372" width="6.25" style="16" bestFit="1" customWidth="1"/>
    <col min="5373" max="5373" width="8.875" style="16" bestFit="1" customWidth="1"/>
    <col min="5374" max="5374" width="13.875" style="16" bestFit="1" customWidth="1"/>
    <col min="5375" max="5375" width="13.25" style="16" bestFit="1" customWidth="1"/>
    <col min="5376" max="5376" width="16" style="16" bestFit="1" customWidth="1"/>
    <col min="5377" max="5377" width="11.625" style="16" bestFit="1" customWidth="1"/>
    <col min="5378" max="5378" width="16.875" style="16" customWidth="1"/>
    <col min="5379" max="5379" width="13.25" style="16" customWidth="1"/>
    <col min="5380" max="5380" width="18.375" style="16" bestFit="1" customWidth="1"/>
    <col min="5381" max="5381" width="15" style="16" bestFit="1" customWidth="1"/>
    <col min="5382" max="5382" width="14.75" style="16" bestFit="1" customWidth="1"/>
    <col min="5383" max="5383" width="14.625" style="16" bestFit="1" customWidth="1"/>
    <col min="5384" max="5384" width="13.75" style="16" bestFit="1" customWidth="1"/>
    <col min="5385" max="5385" width="14.25" style="16" bestFit="1" customWidth="1"/>
    <col min="5386" max="5386" width="15.125" style="16" customWidth="1"/>
    <col min="5387" max="5387" width="20.5" style="16" bestFit="1" customWidth="1"/>
    <col min="5388" max="5388" width="27.875" style="16" bestFit="1" customWidth="1"/>
    <col min="5389" max="5389" width="6.875" style="16" bestFit="1" customWidth="1"/>
    <col min="5390" max="5390" width="5" style="16" bestFit="1" customWidth="1"/>
    <col min="5391" max="5391" width="8" style="16" bestFit="1" customWidth="1"/>
    <col min="5392" max="5392" width="11.875" style="16" bestFit="1" customWidth="1"/>
    <col min="5393" max="5621" width="9" style="16"/>
    <col min="5622" max="5622" width="3.875" style="16" bestFit="1" customWidth="1"/>
    <col min="5623" max="5623" width="16" style="16" bestFit="1" customWidth="1"/>
    <col min="5624" max="5624" width="16.625" style="16" bestFit="1" customWidth="1"/>
    <col min="5625" max="5625" width="13.5" style="16" bestFit="1" customWidth="1"/>
    <col min="5626" max="5627" width="10.875" style="16" bestFit="1" customWidth="1"/>
    <col min="5628" max="5628" width="6.25" style="16" bestFit="1" customWidth="1"/>
    <col min="5629" max="5629" width="8.875" style="16" bestFit="1" customWidth="1"/>
    <col min="5630" max="5630" width="13.875" style="16" bestFit="1" customWidth="1"/>
    <col min="5631" max="5631" width="13.25" style="16" bestFit="1" customWidth="1"/>
    <col min="5632" max="5632" width="16" style="16" bestFit="1" customWidth="1"/>
    <col min="5633" max="5633" width="11.625" style="16" bestFit="1" customWidth="1"/>
    <col min="5634" max="5634" width="16.875" style="16" customWidth="1"/>
    <col min="5635" max="5635" width="13.25" style="16" customWidth="1"/>
    <col min="5636" max="5636" width="18.375" style="16" bestFit="1" customWidth="1"/>
    <col min="5637" max="5637" width="15" style="16" bestFit="1" customWidth="1"/>
    <col min="5638" max="5638" width="14.75" style="16" bestFit="1" customWidth="1"/>
    <col min="5639" max="5639" width="14.625" style="16" bestFit="1" customWidth="1"/>
    <col min="5640" max="5640" width="13.75" style="16" bestFit="1" customWidth="1"/>
    <col min="5641" max="5641" width="14.25" style="16" bestFit="1" customWidth="1"/>
    <col min="5642" max="5642" width="15.125" style="16" customWidth="1"/>
    <col min="5643" max="5643" width="20.5" style="16" bestFit="1" customWidth="1"/>
    <col min="5644" max="5644" width="27.875" style="16" bestFit="1" customWidth="1"/>
    <col min="5645" max="5645" width="6.875" style="16" bestFit="1" customWidth="1"/>
    <col min="5646" max="5646" width="5" style="16" bestFit="1" customWidth="1"/>
    <col min="5647" max="5647" width="8" style="16" bestFit="1" customWidth="1"/>
    <col min="5648" max="5648" width="11.875" style="16" bestFit="1" customWidth="1"/>
    <col min="5649" max="5877" width="9" style="16"/>
    <col min="5878" max="5878" width="3.875" style="16" bestFit="1" customWidth="1"/>
    <col min="5879" max="5879" width="16" style="16" bestFit="1" customWidth="1"/>
    <col min="5880" max="5880" width="16.625" style="16" bestFit="1" customWidth="1"/>
    <col min="5881" max="5881" width="13.5" style="16" bestFit="1" customWidth="1"/>
    <col min="5882" max="5883" width="10.875" style="16" bestFit="1" customWidth="1"/>
    <col min="5884" max="5884" width="6.25" style="16" bestFit="1" customWidth="1"/>
    <col min="5885" max="5885" width="8.875" style="16" bestFit="1" customWidth="1"/>
    <col min="5886" max="5886" width="13.875" style="16" bestFit="1" customWidth="1"/>
    <col min="5887" max="5887" width="13.25" style="16" bestFit="1" customWidth="1"/>
    <col min="5888" max="5888" width="16" style="16" bestFit="1" customWidth="1"/>
    <col min="5889" max="5889" width="11.625" style="16" bestFit="1" customWidth="1"/>
    <col min="5890" max="5890" width="16.875" style="16" customWidth="1"/>
    <col min="5891" max="5891" width="13.25" style="16" customWidth="1"/>
    <col min="5892" max="5892" width="18.375" style="16" bestFit="1" customWidth="1"/>
    <col min="5893" max="5893" width="15" style="16" bestFit="1" customWidth="1"/>
    <col min="5894" max="5894" width="14.75" style="16" bestFit="1" customWidth="1"/>
    <col min="5895" max="5895" width="14.625" style="16" bestFit="1" customWidth="1"/>
    <col min="5896" max="5896" width="13.75" style="16" bestFit="1" customWidth="1"/>
    <col min="5897" max="5897" width="14.25" style="16" bestFit="1" customWidth="1"/>
    <col min="5898" max="5898" width="15.125" style="16" customWidth="1"/>
    <col min="5899" max="5899" width="20.5" style="16" bestFit="1" customWidth="1"/>
    <col min="5900" max="5900" width="27.875" style="16" bestFit="1" customWidth="1"/>
    <col min="5901" max="5901" width="6.875" style="16" bestFit="1" customWidth="1"/>
    <col min="5902" max="5902" width="5" style="16" bestFit="1" customWidth="1"/>
    <col min="5903" max="5903" width="8" style="16" bestFit="1" customWidth="1"/>
    <col min="5904" max="5904" width="11.875" style="16" bestFit="1" customWidth="1"/>
    <col min="5905" max="6133" width="9" style="16"/>
    <col min="6134" max="6134" width="3.875" style="16" bestFit="1" customWidth="1"/>
    <col min="6135" max="6135" width="16" style="16" bestFit="1" customWidth="1"/>
    <col min="6136" max="6136" width="16.625" style="16" bestFit="1" customWidth="1"/>
    <col min="6137" max="6137" width="13.5" style="16" bestFit="1" customWidth="1"/>
    <col min="6138" max="6139" width="10.875" style="16" bestFit="1" customWidth="1"/>
    <col min="6140" max="6140" width="6.25" style="16" bestFit="1" customWidth="1"/>
    <col min="6141" max="6141" width="8.875" style="16" bestFit="1" customWidth="1"/>
    <col min="6142" max="6142" width="13.875" style="16" bestFit="1" customWidth="1"/>
    <col min="6143" max="6143" width="13.25" style="16" bestFit="1" customWidth="1"/>
    <col min="6144" max="6144" width="16" style="16" bestFit="1" customWidth="1"/>
    <col min="6145" max="6145" width="11.625" style="16" bestFit="1" customWidth="1"/>
    <col min="6146" max="6146" width="16.875" style="16" customWidth="1"/>
    <col min="6147" max="6147" width="13.25" style="16" customWidth="1"/>
    <col min="6148" max="6148" width="18.375" style="16" bestFit="1" customWidth="1"/>
    <col min="6149" max="6149" width="15" style="16" bestFit="1" customWidth="1"/>
    <col min="6150" max="6150" width="14.75" style="16" bestFit="1" customWidth="1"/>
    <col min="6151" max="6151" width="14.625" style="16" bestFit="1" customWidth="1"/>
    <col min="6152" max="6152" width="13.75" style="16" bestFit="1" customWidth="1"/>
    <col min="6153" max="6153" width="14.25" style="16" bestFit="1" customWidth="1"/>
    <col min="6154" max="6154" width="15.125" style="16" customWidth="1"/>
    <col min="6155" max="6155" width="20.5" style="16" bestFit="1" customWidth="1"/>
    <col min="6156" max="6156" width="27.875" style="16" bestFit="1" customWidth="1"/>
    <col min="6157" max="6157" width="6.875" style="16" bestFit="1" customWidth="1"/>
    <col min="6158" max="6158" width="5" style="16" bestFit="1" customWidth="1"/>
    <col min="6159" max="6159" width="8" style="16" bestFit="1" customWidth="1"/>
    <col min="6160" max="6160" width="11.875" style="16" bestFit="1" customWidth="1"/>
    <col min="6161" max="6389" width="9" style="16"/>
    <col min="6390" max="6390" width="3.875" style="16" bestFit="1" customWidth="1"/>
    <col min="6391" max="6391" width="16" style="16" bestFit="1" customWidth="1"/>
    <col min="6392" max="6392" width="16.625" style="16" bestFit="1" customWidth="1"/>
    <col min="6393" max="6393" width="13.5" style="16" bestFit="1" customWidth="1"/>
    <col min="6394" max="6395" width="10.875" style="16" bestFit="1" customWidth="1"/>
    <col min="6396" max="6396" width="6.25" style="16" bestFit="1" customWidth="1"/>
    <col min="6397" max="6397" width="8.875" style="16" bestFit="1" customWidth="1"/>
    <col min="6398" max="6398" width="13.875" style="16" bestFit="1" customWidth="1"/>
    <col min="6399" max="6399" width="13.25" style="16" bestFit="1" customWidth="1"/>
    <col min="6400" max="6400" width="16" style="16" bestFit="1" customWidth="1"/>
    <col min="6401" max="6401" width="11.625" style="16" bestFit="1" customWidth="1"/>
    <col min="6402" max="6402" width="16.875" style="16" customWidth="1"/>
    <col min="6403" max="6403" width="13.25" style="16" customWidth="1"/>
    <col min="6404" max="6404" width="18.375" style="16" bestFit="1" customWidth="1"/>
    <col min="6405" max="6405" width="15" style="16" bestFit="1" customWidth="1"/>
    <col min="6406" max="6406" width="14.75" style="16" bestFit="1" customWidth="1"/>
    <col min="6407" max="6407" width="14.625" style="16" bestFit="1" customWidth="1"/>
    <col min="6408" max="6408" width="13.75" style="16" bestFit="1" customWidth="1"/>
    <col min="6409" max="6409" width="14.25" style="16" bestFit="1" customWidth="1"/>
    <col min="6410" max="6410" width="15.125" style="16" customWidth="1"/>
    <col min="6411" max="6411" width="20.5" style="16" bestFit="1" customWidth="1"/>
    <col min="6412" max="6412" width="27.875" style="16" bestFit="1" customWidth="1"/>
    <col min="6413" max="6413" width="6.875" style="16" bestFit="1" customWidth="1"/>
    <col min="6414" max="6414" width="5" style="16" bestFit="1" customWidth="1"/>
    <col min="6415" max="6415" width="8" style="16" bestFit="1" customWidth="1"/>
    <col min="6416" max="6416" width="11.875" style="16" bestFit="1" customWidth="1"/>
    <col min="6417" max="6645" width="9" style="16"/>
    <col min="6646" max="6646" width="3.875" style="16" bestFit="1" customWidth="1"/>
    <col min="6647" max="6647" width="16" style="16" bestFit="1" customWidth="1"/>
    <col min="6648" max="6648" width="16.625" style="16" bestFit="1" customWidth="1"/>
    <col min="6649" max="6649" width="13.5" style="16" bestFit="1" customWidth="1"/>
    <col min="6650" max="6651" width="10.875" style="16" bestFit="1" customWidth="1"/>
    <col min="6652" max="6652" width="6.25" style="16" bestFit="1" customWidth="1"/>
    <col min="6653" max="6653" width="8.875" style="16" bestFit="1" customWidth="1"/>
    <col min="6654" max="6654" width="13.875" style="16" bestFit="1" customWidth="1"/>
    <col min="6655" max="6655" width="13.25" style="16" bestFit="1" customWidth="1"/>
    <col min="6656" max="6656" width="16" style="16" bestFit="1" customWidth="1"/>
    <col min="6657" max="6657" width="11.625" style="16" bestFit="1" customWidth="1"/>
    <col min="6658" max="6658" width="16.875" style="16" customWidth="1"/>
    <col min="6659" max="6659" width="13.25" style="16" customWidth="1"/>
    <col min="6660" max="6660" width="18.375" style="16" bestFit="1" customWidth="1"/>
    <col min="6661" max="6661" width="15" style="16" bestFit="1" customWidth="1"/>
    <col min="6662" max="6662" width="14.75" style="16" bestFit="1" customWidth="1"/>
    <col min="6663" max="6663" width="14.625" style="16" bestFit="1" customWidth="1"/>
    <col min="6664" max="6664" width="13.75" style="16" bestFit="1" customWidth="1"/>
    <col min="6665" max="6665" width="14.25" style="16" bestFit="1" customWidth="1"/>
    <col min="6666" max="6666" width="15.125" style="16" customWidth="1"/>
    <col min="6667" max="6667" width="20.5" style="16" bestFit="1" customWidth="1"/>
    <col min="6668" max="6668" width="27.875" style="16" bestFit="1" customWidth="1"/>
    <col min="6669" max="6669" width="6.875" style="16" bestFit="1" customWidth="1"/>
    <col min="6670" max="6670" width="5" style="16" bestFit="1" customWidth="1"/>
    <col min="6671" max="6671" width="8" style="16" bestFit="1" customWidth="1"/>
    <col min="6672" max="6672" width="11.875" style="16" bestFit="1" customWidth="1"/>
    <col min="6673" max="6901" width="9" style="16"/>
    <col min="6902" max="6902" width="3.875" style="16" bestFit="1" customWidth="1"/>
    <col min="6903" max="6903" width="16" style="16" bestFit="1" customWidth="1"/>
    <col min="6904" max="6904" width="16.625" style="16" bestFit="1" customWidth="1"/>
    <col min="6905" max="6905" width="13.5" style="16" bestFit="1" customWidth="1"/>
    <col min="6906" max="6907" width="10.875" style="16" bestFit="1" customWidth="1"/>
    <col min="6908" max="6908" width="6.25" style="16" bestFit="1" customWidth="1"/>
    <col min="6909" max="6909" width="8.875" style="16" bestFit="1" customWidth="1"/>
    <col min="6910" max="6910" width="13.875" style="16" bestFit="1" customWidth="1"/>
    <col min="6911" max="6911" width="13.25" style="16" bestFit="1" customWidth="1"/>
    <col min="6912" max="6912" width="16" style="16" bestFit="1" customWidth="1"/>
    <col min="6913" max="6913" width="11.625" style="16" bestFit="1" customWidth="1"/>
    <col min="6914" max="6914" width="16.875" style="16" customWidth="1"/>
    <col min="6915" max="6915" width="13.25" style="16" customWidth="1"/>
    <col min="6916" max="6916" width="18.375" style="16" bestFit="1" customWidth="1"/>
    <col min="6917" max="6917" width="15" style="16" bestFit="1" customWidth="1"/>
    <col min="6918" max="6918" width="14.75" style="16" bestFit="1" customWidth="1"/>
    <col min="6919" max="6919" width="14.625" style="16" bestFit="1" customWidth="1"/>
    <col min="6920" max="6920" width="13.75" style="16" bestFit="1" customWidth="1"/>
    <col min="6921" max="6921" width="14.25" style="16" bestFit="1" customWidth="1"/>
    <col min="6922" max="6922" width="15.125" style="16" customWidth="1"/>
    <col min="6923" max="6923" width="20.5" style="16" bestFit="1" customWidth="1"/>
    <col min="6924" max="6924" width="27.875" style="16" bestFit="1" customWidth="1"/>
    <col min="6925" max="6925" width="6.875" style="16" bestFit="1" customWidth="1"/>
    <col min="6926" max="6926" width="5" style="16" bestFit="1" customWidth="1"/>
    <col min="6927" max="6927" width="8" style="16" bestFit="1" customWidth="1"/>
    <col min="6928" max="6928" width="11.875" style="16" bestFit="1" customWidth="1"/>
    <col min="6929" max="7157" width="9" style="16"/>
    <col min="7158" max="7158" width="3.875" style="16" bestFit="1" customWidth="1"/>
    <col min="7159" max="7159" width="16" style="16" bestFit="1" customWidth="1"/>
    <col min="7160" max="7160" width="16.625" style="16" bestFit="1" customWidth="1"/>
    <col min="7161" max="7161" width="13.5" style="16" bestFit="1" customWidth="1"/>
    <col min="7162" max="7163" width="10.875" style="16" bestFit="1" customWidth="1"/>
    <col min="7164" max="7164" width="6.25" style="16" bestFit="1" customWidth="1"/>
    <col min="7165" max="7165" width="8.875" style="16" bestFit="1" customWidth="1"/>
    <col min="7166" max="7166" width="13.875" style="16" bestFit="1" customWidth="1"/>
    <col min="7167" max="7167" width="13.25" style="16" bestFit="1" customWidth="1"/>
    <col min="7168" max="7168" width="16" style="16" bestFit="1" customWidth="1"/>
    <col min="7169" max="7169" width="11.625" style="16" bestFit="1" customWidth="1"/>
    <col min="7170" max="7170" width="16.875" style="16" customWidth="1"/>
    <col min="7171" max="7171" width="13.25" style="16" customWidth="1"/>
    <col min="7172" max="7172" width="18.375" style="16" bestFit="1" customWidth="1"/>
    <col min="7173" max="7173" width="15" style="16" bestFit="1" customWidth="1"/>
    <col min="7174" max="7174" width="14.75" style="16" bestFit="1" customWidth="1"/>
    <col min="7175" max="7175" width="14.625" style="16" bestFit="1" customWidth="1"/>
    <col min="7176" max="7176" width="13.75" style="16" bestFit="1" customWidth="1"/>
    <col min="7177" max="7177" width="14.25" style="16" bestFit="1" customWidth="1"/>
    <col min="7178" max="7178" width="15.125" style="16" customWidth="1"/>
    <col min="7179" max="7179" width="20.5" style="16" bestFit="1" customWidth="1"/>
    <col min="7180" max="7180" width="27.875" style="16" bestFit="1" customWidth="1"/>
    <col min="7181" max="7181" width="6.875" style="16" bestFit="1" customWidth="1"/>
    <col min="7182" max="7182" width="5" style="16" bestFit="1" customWidth="1"/>
    <col min="7183" max="7183" width="8" style="16" bestFit="1" customWidth="1"/>
    <col min="7184" max="7184" width="11.875" style="16" bestFit="1" customWidth="1"/>
    <col min="7185" max="7413" width="9" style="16"/>
    <col min="7414" max="7414" width="3.875" style="16" bestFit="1" customWidth="1"/>
    <col min="7415" max="7415" width="16" style="16" bestFit="1" customWidth="1"/>
    <col min="7416" max="7416" width="16.625" style="16" bestFit="1" customWidth="1"/>
    <col min="7417" max="7417" width="13.5" style="16" bestFit="1" customWidth="1"/>
    <col min="7418" max="7419" width="10.875" style="16" bestFit="1" customWidth="1"/>
    <col min="7420" max="7420" width="6.25" style="16" bestFit="1" customWidth="1"/>
    <col min="7421" max="7421" width="8.875" style="16" bestFit="1" customWidth="1"/>
    <col min="7422" max="7422" width="13.875" style="16" bestFit="1" customWidth="1"/>
    <col min="7423" max="7423" width="13.25" style="16" bestFit="1" customWidth="1"/>
    <col min="7424" max="7424" width="16" style="16" bestFit="1" customWidth="1"/>
    <col min="7425" max="7425" width="11.625" style="16" bestFit="1" customWidth="1"/>
    <col min="7426" max="7426" width="16.875" style="16" customWidth="1"/>
    <col min="7427" max="7427" width="13.25" style="16" customWidth="1"/>
    <col min="7428" max="7428" width="18.375" style="16" bestFit="1" customWidth="1"/>
    <col min="7429" max="7429" width="15" style="16" bestFit="1" customWidth="1"/>
    <col min="7430" max="7430" width="14.75" style="16" bestFit="1" customWidth="1"/>
    <col min="7431" max="7431" width="14.625" style="16" bestFit="1" customWidth="1"/>
    <col min="7432" max="7432" width="13.75" style="16" bestFit="1" customWidth="1"/>
    <col min="7433" max="7433" width="14.25" style="16" bestFit="1" customWidth="1"/>
    <col min="7434" max="7434" width="15.125" style="16" customWidth="1"/>
    <col min="7435" max="7435" width="20.5" style="16" bestFit="1" customWidth="1"/>
    <col min="7436" max="7436" width="27.875" style="16" bestFit="1" customWidth="1"/>
    <col min="7437" max="7437" width="6.875" style="16" bestFit="1" customWidth="1"/>
    <col min="7438" max="7438" width="5" style="16" bestFit="1" customWidth="1"/>
    <col min="7439" max="7439" width="8" style="16" bestFit="1" customWidth="1"/>
    <col min="7440" max="7440" width="11.875" style="16" bestFit="1" customWidth="1"/>
    <col min="7441" max="7669" width="9" style="16"/>
    <col min="7670" max="7670" width="3.875" style="16" bestFit="1" customWidth="1"/>
    <col min="7671" max="7671" width="16" style="16" bestFit="1" customWidth="1"/>
    <col min="7672" max="7672" width="16.625" style="16" bestFit="1" customWidth="1"/>
    <col min="7673" max="7673" width="13.5" style="16" bestFit="1" customWidth="1"/>
    <col min="7674" max="7675" width="10.875" style="16" bestFit="1" customWidth="1"/>
    <col min="7676" max="7676" width="6.25" style="16" bestFit="1" customWidth="1"/>
    <col min="7677" max="7677" width="8.875" style="16" bestFit="1" customWidth="1"/>
    <col min="7678" max="7678" width="13.875" style="16" bestFit="1" customWidth="1"/>
    <col min="7679" max="7679" width="13.25" style="16" bestFit="1" customWidth="1"/>
    <col min="7680" max="7680" width="16" style="16" bestFit="1" customWidth="1"/>
    <col min="7681" max="7681" width="11.625" style="16" bestFit="1" customWidth="1"/>
    <col min="7682" max="7682" width="16.875" style="16" customWidth="1"/>
    <col min="7683" max="7683" width="13.25" style="16" customWidth="1"/>
    <col min="7684" max="7684" width="18.375" style="16" bestFit="1" customWidth="1"/>
    <col min="7685" max="7685" width="15" style="16" bestFit="1" customWidth="1"/>
    <col min="7686" max="7686" width="14.75" style="16" bestFit="1" customWidth="1"/>
    <col min="7687" max="7687" width="14.625" style="16" bestFit="1" customWidth="1"/>
    <col min="7688" max="7688" width="13.75" style="16" bestFit="1" customWidth="1"/>
    <col min="7689" max="7689" width="14.25" style="16" bestFit="1" customWidth="1"/>
    <col min="7690" max="7690" width="15.125" style="16" customWidth="1"/>
    <col min="7691" max="7691" width="20.5" style="16" bestFit="1" customWidth="1"/>
    <col min="7692" max="7692" width="27.875" style="16" bestFit="1" customWidth="1"/>
    <col min="7693" max="7693" width="6.875" style="16" bestFit="1" customWidth="1"/>
    <col min="7694" max="7694" width="5" style="16" bestFit="1" customWidth="1"/>
    <col min="7695" max="7695" width="8" style="16" bestFit="1" customWidth="1"/>
    <col min="7696" max="7696" width="11.875" style="16" bestFit="1" customWidth="1"/>
    <col min="7697" max="7925" width="9" style="16"/>
    <col min="7926" max="7926" width="3.875" style="16" bestFit="1" customWidth="1"/>
    <col min="7927" max="7927" width="16" style="16" bestFit="1" customWidth="1"/>
    <col min="7928" max="7928" width="16.625" style="16" bestFit="1" customWidth="1"/>
    <col min="7929" max="7929" width="13.5" style="16" bestFit="1" customWidth="1"/>
    <col min="7930" max="7931" width="10.875" style="16" bestFit="1" customWidth="1"/>
    <col min="7932" max="7932" width="6.25" style="16" bestFit="1" customWidth="1"/>
    <col min="7933" max="7933" width="8.875" style="16" bestFit="1" customWidth="1"/>
    <col min="7934" max="7934" width="13.875" style="16" bestFit="1" customWidth="1"/>
    <col min="7935" max="7935" width="13.25" style="16" bestFit="1" customWidth="1"/>
    <col min="7936" max="7936" width="16" style="16" bestFit="1" customWidth="1"/>
    <col min="7937" max="7937" width="11.625" style="16" bestFit="1" customWidth="1"/>
    <col min="7938" max="7938" width="16.875" style="16" customWidth="1"/>
    <col min="7939" max="7939" width="13.25" style="16" customWidth="1"/>
    <col min="7940" max="7940" width="18.375" style="16" bestFit="1" customWidth="1"/>
    <col min="7941" max="7941" width="15" style="16" bestFit="1" customWidth="1"/>
    <col min="7942" max="7942" width="14.75" style="16" bestFit="1" customWidth="1"/>
    <col min="7943" max="7943" width="14.625" style="16" bestFit="1" customWidth="1"/>
    <col min="7944" max="7944" width="13.75" style="16" bestFit="1" customWidth="1"/>
    <col min="7945" max="7945" width="14.25" style="16" bestFit="1" customWidth="1"/>
    <col min="7946" max="7946" width="15.125" style="16" customWidth="1"/>
    <col min="7947" max="7947" width="20.5" style="16" bestFit="1" customWidth="1"/>
    <col min="7948" max="7948" width="27.875" style="16" bestFit="1" customWidth="1"/>
    <col min="7949" max="7949" width="6.875" style="16" bestFit="1" customWidth="1"/>
    <col min="7950" max="7950" width="5" style="16" bestFit="1" customWidth="1"/>
    <col min="7951" max="7951" width="8" style="16" bestFit="1" customWidth="1"/>
    <col min="7952" max="7952" width="11.875" style="16" bestFit="1" customWidth="1"/>
    <col min="7953" max="8181" width="9" style="16"/>
    <col min="8182" max="8182" width="3.875" style="16" bestFit="1" customWidth="1"/>
    <col min="8183" max="8183" width="16" style="16" bestFit="1" customWidth="1"/>
    <col min="8184" max="8184" width="16.625" style="16" bestFit="1" customWidth="1"/>
    <col min="8185" max="8185" width="13.5" style="16" bestFit="1" customWidth="1"/>
    <col min="8186" max="8187" width="10.875" style="16" bestFit="1" customWidth="1"/>
    <col min="8188" max="8188" width="6.25" style="16" bestFit="1" customWidth="1"/>
    <col min="8189" max="8189" width="8.875" style="16" bestFit="1" customWidth="1"/>
    <col min="8190" max="8190" width="13.875" style="16" bestFit="1" customWidth="1"/>
    <col min="8191" max="8191" width="13.25" style="16" bestFit="1" customWidth="1"/>
    <col min="8192" max="8192" width="16" style="16" bestFit="1" customWidth="1"/>
    <col min="8193" max="8193" width="11.625" style="16" bestFit="1" customWidth="1"/>
    <col min="8194" max="8194" width="16.875" style="16" customWidth="1"/>
    <col min="8195" max="8195" width="13.25" style="16" customWidth="1"/>
    <col min="8196" max="8196" width="18.375" style="16" bestFit="1" customWidth="1"/>
    <col min="8197" max="8197" width="15" style="16" bestFit="1" customWidth="1"/>
    <col min="8198" max="8198" width="14.75" style="16" bestFit="1" customWidth="1"/>
    <col min="8199" max="8199" width="14.625" style="16" bestFit="1" customWidth="1"/>
    <col min="8200" max="8200" width="13.75" style="16" bestFit="1" customWidth="1"/>
    <col min="8201" max="8201" width="14.25" style="16" bestFit="1" customWidth="1"/>
    <col min="8202" max="8202" width="15.125" style="16" customWidth="1"/>
    <col min="8203" max="8203" width="20.5" style="16" bestFit="1" customWidth="1"/>
    <col min="8204" max="8204" width="27.875" style="16" bestFit="1" customWidth="1"/>
    <col min="8205" max="8205" width="6.875" style="16" bestFit="1" customWidth="1"/>
    <col min="8206" max="8206" width="5" style="16" bestFit="1" customWidth="1"/>
    <col min="8207" max="8207" width="8" style="16" bestFit="1" customWidth="1"/>
    <col min="8208" max="8208" width="11.875" style="16" bestFit="1" customWidth="1"/>
    <col min="8209" max="8437" width="9" style="16"/>
    <col min="8438" max="8438" width="3.875" style="16" bestFit="1" customWidth="1"/>
    <col min="8439" max="8439" width="16" style="16" bestFit="1" customWidth="1"/>
    <col min="8440" max="8440" width="16.625" style="16" bestFit="1" customWidth="1"/>
    <col min="8441" max="8441" width="13.5" style="16" bestFit="1" customWidth="1"/>
    <col min="8442" max="8443" width="10.875" style="16" bestFit="1" customWidth="1"/>
    <col min="8444" max="8444" width="6.25" style="16" bestFit="1" customWidth="1"/>
    <col min="8445" max="8445" width="8.875" style="16" bestFit="1" customWidth="1"/>
    <col min="8446" max="8446" width="13.875" style="16" bestFit="1" customWidth="1"/>
    <col min="8447" max="8447" width="13.25" style="16" bestFit="1" customWidth="1"/>
    <col min="8448" max="8448" width="16" style="16" bestFit="1" customWidth="1"/>
    <col min="8449" max="8449" width="11.625" style="16" bestFit="1" customWidth="1"/>
    <col min="8450" max="8450" width="16.875" style="16" customWidth="1"/>
    <col min="8451" max="8451" width="13.25" style="16" customWidth="1"/>
    <col min="8452" max="8452" width="18.375" style="16" bestFit="1" customWidth="1"/>
    <col min="8453" max="8453" width="15" style="16" bestFit="1" customWidth="1"/>
    <col min="8454" max="8454" width="14.75" style="16" bestFit="1" customWidth="1"/>
    <col min="8455" max="8455" width="14.625" style="16" bestFit="1" customWidth="1"/>
    <col min="8456" max="8456" width="13.75" style="16" bestFit="1" customWidth="1"/>
    <col min="8457" max="8457" width="14.25" style="16" bestFit="1" customWidth="1"/>
    <col min="8458" max="8458" width="15.125" style="16" customWidth="1"/>
    <col min="8459" max="8459" width="20.5" style="16" bestFit="1" customWidth="1"/>
    <col min="8460" max="8460" width="27.875" style="16" bestFit="1" customWidth="1"/>
    <col min="8461" max="8461" width="6.875" style="16" bestFit="1" customWidth="1"/>
    <col min="8462" max="8462" width="5" style="16" bestFit="1" customWidth="1"/>
    <col min="8463" max="8463" width="8" style="16" bestFit="1" customWidth="1"/>
    <col min="8464" max="8464" width="11.875" style="16" bestFit="1" customWidth="1"/>
    <col min="8465" max="8693" width="9" style="16"/>
    <col min="8694" max="8694" width="3.875" style="16" bestFit="1" customWidth="1"/>
    <col min="8695" max="8695" width="16" style="16" bestFit="1" customWidth="1"/>
    <col min="8696" max="8696" width="16.625" style="16" bestFit="1" customWidth="1"/>
    <col min="8697" max="8697" width="13.5" style="16" bestFit="1" customWidth="1"/>
    <col min="8698" max="8699" width="10.875" style="16" bestFit="1" customWidth="1"/>
    <col min="8700" max="8700" width="6.25" style="16" bestFit="1" customWidth="1"/>
    <col min="8701" max="8701" width="8.875" style="16" bestFit="1" customWidth="1"/>
    <col min="8702" max="8702" width="13.875" style="16" bestFit="1" customWidth="1"/>
    <col min="8703" max="8703" width="13.25" style="16" bestFit="1" customWidth="1"/>
    <col min="8704" max="8704" width="16" style="16" bestFit="1" customWidth="1"/>
    <col min="8705" max="8705" width="11.625" style="16" bestFit="1" customWidth="1"/>
    <col min="8706" max="8706" width="16.875" style="16" customWidth="1"/>
    <col min="8707" max="8707" width="13.25" style="16" customWidth="1"/>
    <col min="8708" max="8708" width="18.375" style="16" bestFit="1" customWidth="1"/>
    <col min="8709" max="8709" width="15" style="16" bestFit="1" customWidth="1"/>
    <col min="8710" max="8710" width="14.75" style="16" bestFit="1" customWidth="1"/>
    <col min="8711" max="8711" width="14.625" style="16" bestFit="1" customWidth="1"/>
    <col min="8712" max="8712" width="13.75" style="16" bestFit="1" customWidth="1"/>
    <col min="8713" max="8713" width="14.25" style="16" bestFit="1" customWidth="1"/>
    <col min="8714" max="8714" width="15.125" style="16" customWidth="1"/>
    <col min="8715" max="8715" width="20.5" style="16" bestFit="1" customWidth="1"/>
    <col min="8716" max="8716" width="27.875" style="16" bestFit="1" customWidth="1"/>
    <col min="8717" max="8717" width="6.875" style="16" bestFit="1" customWidth="1"/>
    <col min="8718" max="8718" width="5" style="16" bestFit="1" customWidth="1"/>
    <col min="8719" max="8719" width="8" style="16" bestFit="1" customWidth="1"/>
    <col min="8720" max="8720" width="11.875" style="16" bestFit="1" customWidth="1"/>
    <col min="8721" max="8949" width="9" style="16"/>
    <col min="8950" max="8950" width="3.875" style="16" bestFit="1" customWidth="1"/>
    <col min="8951" max="8951" width="16" style="16" bestFit="1" customWidth="1"/>
    <col min="8952" max="8952" width="16.625" style="16" bestFit="1" customWidth="1"/>
    <col min="8953" max="8953" width="13.5" style="16" bestFit="1" customWidth="1"/>
    <col min="8954" max="8955" width="10.875" style="16" bestFit="1" customWidth="1"/>
    <col min="8956" max="8956" width="6.25" style="16" bestFit="1" customWidth="1"/>
    <col min="8957" max="8957" width="8.875" style="16" bestFit="1" customWidth="1"/>
    <col min="8958" max="8958" width="13.875" style="16" bestFit="1" customWidth="1"/>
    <col min="8959" max="8959" width="13.25" style="16" bestFit="1" customWidth="1"/>
    <col min="8960" max="8960" width="16" style="16" bestFit="1" customWidth="1"/>
    <col min="8961" max="8961" width="11.625" style="16" bestFit="1" customWidth="1"/>
    <col min="8962" max="8962" width="16.875" style="16" customWidth="1"/>
    <col min="8963" max="8963" width="13.25" style="16" customWidth="1"/>
    <col min="8964" max="8964" width="18.375" style="16" bestFit="1" customWidth="1"/>
    <col min="8965" max="8965" width="15" style="16" bestFit="1" customWidth="1"/>
    <col min="8966" max="8966" width="14.75" style="16" bestFit="1" customWidth="1"/>
    <col min="8967" max="8967" width="14.625" style="16" bestFit="1" customWidth="1"/>
    <col min="8968" max="8968" width="13.75" style="16" bestFit="1" customWidth="1"/>
    <col min="8969" max="8969" width="14.25" style="16" bestFit="1" customWidth="1"/>
    <col min="8970" max="8970" width="15.125" style="16" customWidth="1"/>
    <col min="8971" max="8971" width="20.5" style="16" bestFit="1" customWidth="1"/>
    <col min="8972" max="8972" width="27.875" style="16" bestFit="1" customWidth="1"/>
    <col min="8973" max="8973" width="6.875" style="16" bestFit="1" customWidth="1"/>
    <col min="8974" max="8974" width="5" style="16" bestFit="1" customWidth="1"/>
    <col min="8975" max="8975" width="8" style="16" bestFit="1" customWidth="1"/>
    <col min="8976" max="8976" width="11.875" style="16" bestFit="1" customWidth="1"/>
    <col min="8977" max="9205" width="9" style="16"/>
    <col min="9206" max="9206" width="3.875" style="16" bestFit="1" customWidth="1"/>
    <col min="9207" max="9207" width="16" style="16" bestFit="1" customWidth="1"/>
    <col min="9208" max="9208" width="16.625" style="16" bestFit="1" customWidth="1"/>
    <col min="9209" max="9209" width="13.5" style="16" bestFit="1" customWidth="1"/>
    <col min="9210" max="9211" width="10.875" style="16" bestFit="1" customWidth="1"/>
    <col min="9212" max="9212" width="6.25" style="16" bestFit="1" customWidth="1"/>
    <col min="9213" max="9213" width="8.875" style="16" bestFit="1" customWidth="1"/>
    <col min="9214" max="9214" width="13.875" style="16" bestFit="1" customWidth="1"/>
    <col min="9215" max="9215" width="13.25" style="16" bestFit="1" customWidth="1"/>
    <col min="9216" max="9216" width="16" style="16" bestFit="1" customWidth="1"/>
    <col min="9217" max="9217" width="11.625" style="16" bestFit="1" customWidth="1"/>
    <col min="9218" max="9218" width="16.875" style="16" customWidth="1"/>
    <col min="9219" max="9219" width="13.25" style="16" customWidth="1"/>
    <col min="9220" max="9220" width="18.375" style="16" bestFit="1" customWidth="1"/>
    <col min="9221" max="9221" width="15" style="16" bestFit="1" customWidth="1"/>
    <col min="9222" max="9222" width="14.75" style="16" bestFit="1" customWidth="1"/>
    <col min="9223" max="9223" width="14.625" style="16" bestFit="1" customWidth="1"/>
    <col min="9224" max="9224" width="13.75" style="16" bestFit="1" customWidth="1"/>
    <col min="9225" max="9225" width="14.25" style="16" bestFit="1" customWidth="1"/>
    <col min="9226" max="9226" width="15.125" style="16" customWidth="1"/>
    <col min="9227" max="9227" width="20.5" style="16" bestFit="1" customWidth="1"/>
    <col min="9228" max="9228" width="27.875" style="16" bestFit="1" customWidth="1"/>
    <col min="9229" max="9229" width="6.875" style="16" bestFit="1" customWidth="1"/>
    <col min="9230" max="9230" width="5" style="16" bestFit="1" customWidth="1"/>
    <col min="9231" max="9231" width="8" style="16" bestFit="1" customWidth="1"/>
    <col min="9232" max="9232" width="11.875" style="16" bestFit="1" customWidth="1"/>
    <col min="9233" max="9461" width="9" style="16"/>
    <col min="9462" max="9462" width="3.875" style="16" bestFit="1" customWidth="1"/>
    <col min="9463" max="9463" width="16" style="16" bestFit="1" customWidth="1"/>
    <col min="9464" max="9464" width="16.625" style="16" bestFit="1" customWidth="1"/>
    <col min="9465" max="9465" width="13.5" style="16" bestFit="1" customWidth="1"/>
    <col min="9466" max="9467" width="10.875" style="16" bestFit="1" customWidth="1"/>
    <col min="9468" max="9468" width="6.25" style="16" bestFit="1" customWidth="1"/>
    <col min="9469" max="9469" width="8.875" style="16" bestFit="1" customWidth="1"/>
    <col min="9470" max="9470" width="13.875" style="16" bestFit="1" customWidth="1"/>
    <col min="9471" max="9471" width="13.25" style="16" bestFit="1" customWidth="1"/>
    <col min="9472" max="9472" width="16" style="16" bestFit="1" customWidth="1"/>
    <col min="9473" max="9473" width="11.625" style="16" bestFit="1" customWidth="1"/>
    <col min="9474" max="9474" width="16.875" style="16" customWidth="1"/>
    <col min="9475" max="9475" width="13.25" style="16" customWidth="1"/>
    <col min="9476" max="9476" width="18.375" style="16" bestFit="1" customWidth="1"/>
    <col min="9477" max="9477" width="15" style="16" bestFit="1" customWidth="1"/>
    <col min="9478" max="9478" width="14.75" style="16" bestFit="1" customWidth="1"/>
    <col min="9479" max="9479" width="14.625" style="16" bestFit="1" customWidth="1"/>
    <col min="9480" max="9480" width="13.75" style="16" bestFit="1" customWidth="1"/>
    <col min="9481" max="9481" width="14.25" style="16" bestFit="1" customWidth="1"/>
    <col min="9482" max="9482" width="15.125" style="16" customWidth="1"/>
    <col min="9483" max="9483" width="20.5" style="16" bestFit="1" customWidth="1"/>
    <col min="9484" max="9484" width="27.875" style="16" bestFit="1" customWidth="1"/>
    <col min="9485" max="9485" width="6.875" style="16" bestFit="1" customWidth="1"/>
    <col min="9486" max="9486" width="5" style="16" bestFit="1" customWidth="1"/>
    <col min="9487" max="9487" width="8" style="16" bestFit="1" customWidth="1"/>
    <col min="9488" max="9488" width="11.875" style="16" bestFit="1" customWidth="1"/>
    <col min="9489" max="9717" width="9" style="16"/>
    <col min="9718" max="9718" width="3.875" style="16" bestFit="1" customWidth="1"/>
    <col min="9719" max="9719" width="16" style="16" bestFit="1" customWidth="1"/>
    <col min="9720" max="9720" width="16.625" style="16" bestFit="1" customWidth="1"/>
    <col min="9721" max="9721" width="13.5" style="16" bestFit="1" customWidth="1"/>
    <col min="9722" max="9723" width="10.875" style="16" bestFit="1" customWidth="1"/>
    <col min="9724" max="9724" width="6.25" style="16" bestFit="1" customWidth="1"/>
    <col min="9725" max="9725" width="8.875" style="16" bestFit="1" customWidth="1"/>
    <col min="9726" max="9726" width="13.875" style="16" bestFit="1" customWidth="1"/>
    <col min="9727" max="9727" width="13.25" style="16" bestFit="1" customWidth="1"/>
    <col min="9728" max="9728" width="16" style="16" bestFit="1" customWidth="1"/>
    <col min="9729" max="9729" width="11.625" style="16" bestFit="1" customWidth="1"/>
    <col min="9730" max="9730" width="16.875" style="16" customWidth="1"/>
    <col min="9731" max="9731" width="13.25" style="16" customWidth="1"/>
    <col min="9732" max="9732" width="18.375" style="16" bestFit="1" customWidth="1"/>
    <col min="9733" max="9733" width="15" style="16" bestFit="1" customWidth="1"/>
    <col min="9734" max="9734" width="14.75" style="16" bestFit="1" customWidth="1"/>
    <col min="9735" max="9735" width="14.625" style="16" bestFit="1" customWidth="1"/>
    <col min="9736" max="9736" width="13.75" style="16" bestFit="1" customWidth="1"/>
    <col min="9737" max="9737" width="14.25" style="16" bestFit="1" customWidth="1"/>
    <col min="9738" max="9738" width="15.125" style="16" customWidth="1"/>
    <col min="9739" max="9739" width="20.5" style="16" bestFit="1" customWidth="1"/>
    <col min="9740" max="9740" width="27.875" style="16" bestFit="1" customWidth="1"/>
    <col min="9741" max="9741" width="6.875" style="16" bestFit="1" customWidth="1"/>
    <col min="9742" max="9742" width="5" style="16" bestFit="1" customWidth="1"/>
    <col min="9743" max="9743" width="8" style="16" bestFit="1" customWidth="1"/>
    <col min="9744" max="9744" width="11.875" style="16" bestFit="1" customWidth="1"/>
    <col min="9745" max="9973" width="9" style="16"/>
    <col min="9974" max="9974" width="3.875" style="16" bestFit="1" customWidth="1"/>
    <col min="9975" max="9975" width="16" style="16" bestFit="1" customWidth="1"/>
    <col min="9976" max="9976" width="16.625" style="16" bestFit="1" customWidth="1"/>
    <col min="9977" max="9977" width="13.5" style="16" bestFit="1" customWidth="1"/>
    <col min="9978" max="9979" width="10.875" style="16" bestFit="1" customWidth="1"/>
    <col min="9980" max="9980" width="6.25" style="16" bestFit="1" customWidth="1"/>
    <col min="9981" max="9981" width="8.875" style="16" bestFit="1" customWidth="1"/>
    <col min="9982" max="9982" width="13.875" style="16" bestFit="1" customWidth="1"/>
    <col min="9983" max="9983" width="13.25" style="16" bestFit="1" customWidth="1"/>
    <col min="9984" max="9984" width="16" style="16" bestFit="1" customWidth="1"/>
    <col min="9985" max="9985" width="11.625" style="16" bestFit="1" customWidth="1"/>
    <col min="9986" max="9986" width="16.875" style="16" customWidth="1"/>
    <col min="9987" max="9987" width="13.25" style="16" customWidth="1"/>
    <col min="9988" max="9988" width="18.375" style="16" bestFit="1" customWidth="1"/>
    <col min="9989" max="9989" width="15" style="16" bestFit="1" customWidth="1"/>
    <col min="9990" max="9990" width="14.75" style="16" bestFit="1" customWidth="1"/>
    <col min="9991" max="9991" width="14.625" style="16" bestFit="1" customWidth="1"/>
    <col min="9992" max="9992" width="13.75" style="16" bestFit="1" customWidth="1"/>
    <col min="9993" max="9993" width="14.25" style="16" bestFit="1" customWidth="1"/>
    <col min="9994" max="9994" width="15.125" style="16" customWidth="1"/>
    <col min="9995" max="9995" width="20.5" style="16" bestFit="1" customWidth="1"/>
    <col min="9996" max="9996" width="27.875" style="16" bestFit="1" customWidth="1"/>
    <col min="9997" max="9997" width="6.875" style="16" bestFit="1" customWidth="1"/>
    <col min="9998" max="9998" width="5" style="16" bestFit="1" customWidth="1"/>
    <col min="9999" max="9999" width="8" style="16" bestFit="1" customWidth="1"/>
    <col min="10000" max="10000" width="11.875" style="16" bestFit="1" customWidth="1"/>
    <col min="10001" max="10229" width="9" style="16"/>
    <col min="10230" max="10230" width="3.875" style="16" bestFit="1" customWidth="1"/>
    <col min="10231" max="10231" width="16" style="16" bestFit="1" customWidth="1"/>
    <col min="10232" max="10232" width="16.625" style="16" bestFit="1" customWidth="1"/>
    <col min="10233" max="10233" width="13.5" style="16" bestFit="1" customWidth="1"/>
    <col min="10234" max="10235" width="10.875" style="16" bestFit="1" customWidth="1"/>
    <col min="10236" max="10236" width="6.25" style="16" bestFit="1" customWidth="1"/>
    <col min="10237" max="10237" width="8.875" style="16" bestFit="1" customWidth="1"/>
    <col min="10238" max="10238" width="13.875" style="16" bestFit="1" customWidth="1"/>
    <col min="10239" max="10239" width="13.25" style="16" bestFit="1" customWidth="1"/>
    <col min="10240" max="10240" width="16" style="16" bestFit="1" customWidth="1"/>
    <col min="10241" max="10241" width="11.625" style="16" bestFit="1" customWidth="1"/>
    <col min="10242" max="10242" width="16.875" style="16" customWidth="1"/>
    <col min="10243" max="10243" width="13.25" style="16" customWidth="1"/>
    <col min="10244" max="10244" width="18.375" style="16" bestFit="1" customWidth="1"/>
    <col min="10245" max="10245" width="15" style="16" bestFit="1" customWidth="1"/>
    <col min="10246" max="10246" width="14.75" style="16" bestFit="1" customWidth="1"/>
    <col min="10247" max="10247" width="14.625" style="16" bestFit="1" customWidth="1"/>
    <col min="10248" max="10248" width="13.75" style="16" bestFit="1" customWidth="1"/>
    <col min="10249" max="10249" width="14.25" style="16" bestFit="1" customWidth="1"/>
    <col min="10250" max="10250" width="15.125" style="16" customWidth="1"/>
    <col min="10251" max="10251" width="20.5" style="16" bestFit="1" customWidth="1"/>
    <col min="10252" max="10252" width="27.875" style="16" bestFit="1" customWidth="1"/>
    <col min="10253" max="10253" width="6.875" style="16" bestFit="1" customWidth="1"/>
    <col min="10254" max="10254" width="5" style="16" bestFit="1" customWidth="1"/>
    <col min="10255" max="10255" width="8" style="16" bestFit="1" customWidth="1"/>
    <col min="10256" max="10256" width="11.875" style="16" bestFit="1" customWidth="1"/>
    <col min="10257" max="10485" width="9" style="16"/>
    <col min="10486" max="10486" width="3.875" style="16" bestFit="1" customWidth="1"/>
    <col min="10487" max="10487" width="16" style="16" bestFit="1" customWidth="1"/>
    <col min="10488" max="10488" width="16.625" style="16" bestFit="1" customWidth="1"/>
    <col min="10489" max="10489" width="13.5" style="16" bestFit="1" customWidth="1"/>
    <col min="10490" max="10491" width="10.875" style="16" bestFit="1" customWidth="1"/>
    <col min="10492" max="10492" width="6.25" style="16" bestFit="1" customWidth="1"/>
    <col min="10493" max="10493" width="8.875" style="16" bestFit="1" customWidth="1"/>
    <col min="10494" max="10494" width="13.875" style="16" bestFit="1" customWidth="1"/>
    <col min="10495" max="10495" width="13.25" style="16" bestFit="1" customWidth="1"/>
    <col min="10496" max="10496" width="16" style="16" bestFit="1" customWidth="1"/>
    <col min="10497" max="10497" width="11.625" style="16" bestFit="1" customWidth="1"/>
    <col min="10498" max="10498" width="16.875" style="16" customWidth="1"/>
    <col min="10499" max="10499" width="13.25" style="16" customWidth="1"/>
    <col min="10500" max="10500" width="18.375" style="16" bestFit="1" customWidth="1"/>
    <col min="10501" max="10501" width="15" style="16" bestFit="1" customWidth="1"/>
    <col min="10502" max="10502" width="14.75" style="16" bestFit="1" customWidth="1"/>
    <col min="10503" max="10503" width="14.625" style="16" bestFit="1" customWidth="1"/>
    <col min="10504" max="10504" width="13.75" style="16" bestFit="1" customWidth="1"/>
    <col min="10505" max="10505" width="14.25" style="16" bestFit="1" customWidth="1"/>
    <col min="10506" max="10506" width="15.125" style="16" customWidth="1"/>
    <col min="10507" max="10507" width="20.5" style="16" bestFit="1" customWidth="1"/>
    <col min="10508" max="10508" width="27.875" style="16" bestFit="1" customWidth="1"/>
    <col min="10509" max="10509" width="6.875" style="16" bestFit="1" customWidth="1"/>
    <col min="10510" max="10510" width="5" style="16" bestFit="1" customWidth="1"/>
    <col min="10511" max="10511" width="8" style="16" bestFit="1" customWidth="1"/>
    <col min="10512" max="10512" width="11.875" style="16" bestFit="1" customWidth="1"/>
    <col min="10513" max="10741" width="9" style="16"/>
    <col min="10742" max="10742" width="3.875" style="16" bestFit="1" customWidth="1"/>
    <col min="10743" max="10743" width="16" style="16" bestFit="1" customWidth="1"/>
    <col min="10744" max="10744" width="16.625" style="16" bestFit="1" customWidth="1"/>
    <col min="10745" max="10745" width="13.5" style="16" bestFit="1" customWidth="1"/>
    <col min="10746" max="10747" width="10.875" style="16" bestFit="1" customWidth="1"/>
    <col min="10748" max="10748" width="6.25" style="16" bestFit="1" customWidth="1"/>
    <col min="10749" max="10749" width="8.875" style="16" bestFit="1" customWidth="1"/>
    <col min="10750" max="10750" width="13.875" style="16" bestFit="1" customWidth="1"/>
    <col min="10751" max="10751" width="13.25" style="16" bestFit="1" customWidth="1"/>
    <col min="10752" max="10752" width="16" style="16" bestFit="1" customWidth="1"/>
    <col min="10753" max="10753" width="11.625" style="16" bestFit="1" customWidth="1"/>
    <col min="10754" max="10754" width="16.875" style="16" customWidth="1"/>
    <col min="10755" max="10755" width="13.25" style="16" customWidth="1"/>
    <col min="10756" max="10756" width="18.375" style="16" bestFit="1" customWidth="1"/>
    <col min="10757" max="10757" width="15" style="16" bestFit="1" customWidth="1"/>
    <col min="10758" max="10758" width="14.75" style="16" bestFit="1" customWidth="1"/>
    <col min="10759" max="10759" width="14.625" style="16" bestFit="1" customWidth="1"/>
    <col min="10760" max="10760" width="13.75" style="16" bestFit="1" customWidth="1"/>
    <col min="10761" max="10761" width="14.25" style="16" bestFit="1" customWidth="1"/>
    <col min="10762" max="10762" width="15.125" style="16" customWidth="1"/>
    <col min="10763" max="10763" width="20.5" style="16" bestFit="1" customWidth="1"/>
    <col min="10764" max="10764" width="27.875" style="16" bestFit="1" customWidth="1"/>
    <col min="10765" max="10765" width="6.875" style="16" bestFit="1" customWidth="1"/>
    <col min="10766" max="10766" width="5" style="16" bestFit="1" customWidth="1"/>
    <col min="10767" max="10767" width="8" style="16" bestFit="1" customWidth="1"/>
    <col min="10768" max="10768" width="11.875" style="16" bestFit="1" customWidth="1"/>
    <col min="10769" max="10997" width="9" style="16"/>
    <col min="10998" max="10998" width="3.875" style="16" bestFit="1" customWidth="1"/>
    <col min="10999" max="10999" width="16" style="16" bestFit="1" customWidth="1"/>
    <col min="11000" max="11000" width="16.625" style="16" bestFit="1" customWidth="1"/>
    <col min="11001" max="11001" width="13.5" style="16" bestFit="1" customWidth="1"/>
    <col min="11002" max="11003" width="10.875" style="16" bestFit="1" customWidth="1"/>
    <col min="11004" max="11004" width="6.25" style="16" bestFit="1" customWidth="1"/>
    <col min="11005" max="11005" width="8.875" style="16" bestFit="1" customWidth="1"/>
    <col min="11006" max="11006" width="13.875" style="16" bestFit="1" customWidth="1"/>
    <col min="11007" max="11007" width="13.25" style="16" bestFit="1" customWidth="1"/>
    <col min="11008" max="11008" width="16" style="16" bestFit="1" customWidth="1"/>
    <col min="11009" max="11009" width="11.625" style="16" bestFit="1" customWidth="1"/>
    <col min="11010" max="11010" width="16.875" style="16" customWidth="1"/>
    <col min="11011" max="11011" width="13.25" style="16" customWidth="1"/>
    <col min="11012" max="11012" width="18.375" style="16" bestFit="1" customWidth="1"/>
    <col min="11013" max="11013" width="15" style="16" bestFit="1" customWidth="1"/>
    <col min="11014" max="11014" width="14.75" style="16" bestFit="1" customWidth="1"/>
    <col min="11015" max="11015" width="14.625" style="16" bestFit="1" customWidth="1"/>
    <col min="11016" max="11016" width="13.75" style="16" bestFit="1" customWidth="1"/>
    <col min="11017" max="11017" width="14.25" style="16" bestFit="1" customWidth="1"/>
    <col min="11018" max="11018" width="15.125" style="16" customWidth="1"/>
    <col min="11019" max="11019" width="20.5" style="16" bestFit="1" customWidth="1"/>
    <col min="11020" max="11020" width="27.875" style="16" bestFit="1" customWidth="1"/>
    <col min="11021" max="11021" width="6.875" style="16" bestFit="1" customWidth="1"/>
    <col min="11022" max="11022" width="5" style="16" bestFit="1" customWidth="1"/>
    <col min="11023" max="11023" width="8" style="16" bestFit="1" customWidth="1"/>
    <col min="11024" max="11024" width="11.875" style="16" bestFit="1" customWidth="1"/>
    <col min="11025" max="11253" width="9" style="16"/>
    <col min="11254" max="11254" width="3.875" style="16" bestFit="1" customWidth="1"/>
    <col min="11255" max="11255" width="16" style="16" bestFit="1" customWidth="1"/>
    <col min="11256" max="11256" width="16.625" style="16" bestFit="1" customWidth="1"/>
    <col min="11257" max="11257" width="13.5" style="16" bestFit="1" customWidth="1"/>
    <col min="11258" max="11259" width="10.875" style="16" bestFit="1" customWidth="1"/>
    <col min="11260" max="11260" width="6.25" style="16" bestFit="1" customWidth="1"/>
    <col min="11261" max="11261" width="8.875" style="16" bestFit="1" customWidth="1"/>
    <col min="11262" max="11262" width="13.875" style="16" bestFit="1" customWidth="1"/>
    <col min="11263" max="11263" width="13.25" style="16" bestFit="1" customWidth="1"/>
    <col min="11264" max="11264" width="16" style="16" bestFit="1" customWidth="1"/>
    <col min="11265" max="11265" width="11.625" style="16" bestFit="1" customWidth="1"/>
    <col min="11266" max="11266" width="16.875" style="16" customWidth="1"/>
    <col min="11267" max="11267" width="13.25" style="16" customWidth="1"/>
    <col min="11268" max="11268" width="18.375" style="16" bestFit="1" customWidth="1"/>
    <col min="11269" max="11269" width="15" style="16" bestFit="1" customWidth="1"/>
    <col min="11270" max="11270" width="14.75" style="16" bestFit="1" customWidth="1"/>
    <col min="11271" max="11271" width="14.625" style="16" bestFit="1" customWidth="1"/>
    <col min="11272" max="11272" width="13.75" style="16" bestFit="1" customWidth="1"/>
    <col min="11273" max="11273" width="14.25" style="16" bestFit="1" customWidth="1"/>
    <col min="11274" max="11274" width="15.125" style="16" customWidth="1"/>
    <col min="11275" max="11275" width="20.5" style="16" bestFit="1" customWidth="1"/>
    <col min="11276" max="11276" width="27.875" style="16" bestFit="1" customWidth="1"/>
    <col min="11277" max="11277" width="6.875" style="16" bestFit="1" customWidth="1"/>
    <col min="11278" max="11278" width="5" style="16" bestFit="1" customWidth="1"/>
    <col min="11279" max="11279" width="8" style="16" bestFit="1" customWidth="1"/>
    <col min="11280" max="11280" width="11.875" style="16" bestFit="1" customWidth="1"/>
    <col min="11281" max="11509" width="9" style="16"/>
    <col min="11510" max="11510" width="3.875" style="16" bestFit="1" customWidth="1"/>
    <col min="11511" max="11511" width="16" style="16" bestFit="1" customWidth="1"/>
    <col min="11512" max="11512" width="16.625" style="16" bestFit="1" customWidth="1"/>
    <col min="11513" max="11513" width="13.5" style="16" bestFit="1" customWidth="1"/>
    <col min="11514" max="11515" width="10.875" style="16" bestFit="1" customWidth="1"/>
    <col min="11516" max="11516" width="6.25" style="16" bestFit="1" customWidth="1"/>
    <col min="11517" max="11517" width="8.875" style="16" bestFit="1" customWidth="1"/>
    <col min="11518" max="11518" width="13.875" style="16" bestFit="1" customWidth="1"/>
    <col min="11519" max="11519" width="13.25" style="16" bestFit="1" customWidth="1"/>
    <col min="11520" max="11520" width="16" style="16" bestFit="1" customWidth="1"/>
    <col min="11521" max="11521" width="11.625" style="16" bestFit="1" customWidth="1"/>
    <col min="11522" max="11522" width="16.875" style="16" customWidth="1"/>
    <col min="11523" max="11523" width="13.25" style="16" customWidth="1"/>
    <col min="11524" max="11524" width="18.375" style="16" bestFit="1" customWidth="1"/>
    <col min="11525" max="11525" width="15" style="16" bestFit="1" customWidth="1"/>
    <col min="11526" max="11526" width="14.75" style="16" bestFit="1" customWidth="1"/>
    <col min="11527" max="11527" width="14.625" style="16" bestFit="1" customWidth="1"/>
    <col min="11528" max="11528" width="13.75" style="16" bestFit="1" customWidth="1"/>
    <col min="11529" max="11529" width="14.25" style="16" bestFit="1" customWidth="1"/>
    <col min="11530" max="11530" width="15.125" style="16" customWidth="1"/>
    <col min="11531" max="11531" width="20.5" style="16" bestFit="1" customWidth="1"/>
    <col min="11532" max="11532" width="27.875" style="16" bestFit="1" customWidth="1"/>
    <col min="11533" max="11533" width="6.875" style="16" bestFit="1" customWidth="1"/>
    <col min="11534" max="11534" width="5" style="16" bestFit="1" customWidth="1"/>
    <col min="11535" max="11535" width="8" style="16" bestFit="1" customWidth="1"/>
    <col min="11536" max="11536" width="11.875" style="16" bestFit="1" customWidth="1"/>
    <col min="11537" max="11765" width="9" style="16"/>
    <col min="11766" max="11766" width="3.875" style="16" bestFit="1" customWidth="1"/>
    <col min="11767" max="11767" width="16" style="16" bestFit="1" customWidth="1"/>
    <col min="11768" max="11768" width="16.625" style="16" bestFit="1" customWidth="1"/>
    <col min="11769" max="11769" width="13.5" style="16" bestFit="1" customWidth="1"/>
    <col min="11770" max="11771" width="10.875" style="16" bestFit="1" customWidth="1"/>
    <col min="11772" max="11772" width="6.25" style="16" bestFit="1" customWidth="1"/>
    <col min="11773" max="11773" width="8.875" style="16" bestFit="1" customWidth="1"/>
    <col min="11774" max="11774" width="13.875" style="16" bestFit="1" customWidth="1"/>
    <col min="11775" max="11775" width="13.25" style="16" bestFit="1" customWidth="1"/>
    <col min="11776" max="11776" width="16" style="16" bestFit="1" customWidth="1"/>
    <col min="11777" max="11777" width="11.625" style="16" bestFit="1" customWidth="1"/>
    <col min="11778" max="11778" width="16.875" style="16" customWidth="1"/>
    <col min="11779" max="11779" width="13.25" style="16" customWidth="1"/>
    <col min="11780" max="11780" width="18.375" style="16" bestFit="1" customWidth="1"/>
    <col min="11781" max="11781" width="15" style="16" bestFit="1" customWidth="1"/>
    <col min="11782" max="11782" width="14.75" style="16" bestFit="1" customWidth="1"/>
    <col min="11783" max="11783" width="14.625" style="16" bestFit="1" customWidth="1"/>
    <col min="11784" max="11784" width="13.75" style="16" bestFit="1" customWidth="1"/>
    <col min="11785" max="11785" width="14.25" style="16" bestFit="1" customWidth="1"/>
    <col min="11786" max="11786" width="15.125" style="16" customWidth="1"/>
    <col min="11787" max="11787" width="20.5" style="16" bestFit="1" customWidth="1"/>
    <col min="11788" max="11788" width="27.875" style="16" bestFit="1" customWidth="1"/>
    <col min="11789" max="11789" width="6.875" style="16" bestFit="1" customWidth="1"/>
    <col min="11790" max="11790" width="5" style="16" bestFit="1" customWidth="1"/>
    <col min="11791" max="11791" width="8" style="16" bestFit="1" customWidth="1"/>
    <col min="11792" max="11792" width="11.875" style="16" bestFit="1" customWidth="1"/>
    <col min="11793" max="12021" width="9" style="16"/>
    <col min="12022" max="12022" width="3.875" style="16" bestFit="1" customWidth="1"/>
    <col min="12023" max="12023" width="16" style="16" bestFit="1" customWidth="1"/>
    <col min="12024" max="12024" width="16.625" style="16" bestFit="1" customWidth="1"/>
    <col min="12025" max="12025" width="13.5" style="16" bestFit="1" customWidth="1"/>
    <col min="12026" max="12027" width="10.875" style="16" bestFit="1" customWidth="1"/>
    <col min="12028" max="12028" width="6.25" style="16" bestFit="1" customWidth="1"/>
    <col min="12029" max="12029" width="8.875" style="16" bestFit="1" customWidth="1"/>
    <col min="12030" max="12030" width="13.875" style="16" bestFit="1" customWidth="1"/>
    <col min="12031" max="12031" width="13.25" style="16" bestFit="1" customWidth="1"/>
    <col min="12032" max="12032" width="16" style="16" bestFit="1" customWidth="1"/>
    <col min="12033" max="12033" width="11.625" style="16" bestFit="1" customWidth="1"/>
    <col min="12034" max="12034" width="16.875" style="16" customWidth="1"/>
    <col min="12035" max="12035" width="13.25" style="16" customWidth="1"/>
    <col min="12036" max="12036" width="18.375" style="16" bestFit="1" customWidth="1"/>
    <col min="12037" max="12037" width="15" style="16" bestFit="1" customWidth="1"/>
    <col min="12038" max="12038" width="14.75" style="16" bestFit="1" customWidth="1"/>
    <col min="12039" max="12039" width="14.625" style="16" bestFit="1" customWidth="1"/>
    <col min="12040" max="12040" width="13.75" style="16" bestFit="1" customWidth="1"/>
    <col min="12041" max="12041" width="14.25" style="16" bestFit="1" customWidth="1"/>
    <col min="12042" max="12042" width="15.125" style="16" customWidth="1"/>
    <col min="12043" max="12043" width="20.5" style="16" bestFit="1" customWidth="1"/>
    <col min="12044" max="12044" width="27.875" style="16" bestFit="1" customWidth="1"/>
    <col min="12045" max="12045" width="6.875" style="16" bestFit="1" customWidth="1"/>
    <col min="12046" max="12046" width="5" style="16" bestFit="1" customWidth="1"/>
    <col min="12047" max="12047" width="8" style="16" bestFit="1" customWidth="1"/>
    <col min="12048" max="12048" width="11.875" style="16" bestFit="1" customWidth="1"/>
    <col min="12049" max="12277" width="9" style="16"/>
    <col min="12278" max="12278" width="3.875" style="16" bestFit="1" customWidth="1"/>
    <col min="12279" max="12279" width="16" style="16" bestFit="1" customWidth="1"/>
    <col min="12280" max="12280" width="16.625" style="16" bestFit="1" customWidth="1"/>
    <col min="12281" max="12281" width="13.5" style="16" bestFit="1" customWidth="1"/>
    <col min="12282" max="12283" width="10.875" style="16" bestFit="1" customWidth="1"/>
    <col min="12284" max="12284" width="6.25" style="16" bestFit="1" customWidth="1"/>
    <col min="12285" max="12285" width="8.875" style="16" bestFit="1" customWidth="1"/>
    <col min="12286" max="12286" width="13.875" style="16" bestFit="1" customWidth="1"/>
    <col min="12287" max="12287" width="13.25" style="16" bestFit="1" customWidth="1"/>
    <col min="12288" max="12288" width="16" style="16" bestFit="1" customWidth="1"/>
    <col min="12289" max="12289" width="11.625" style="16" bestFit="1" customWidth="1"/>
    <col min="12290" max="12290" width="16.875" style="16" customWidth="1"/>
    <col min="12291" max="12291" width="13.25" style="16" customWidth="1"/>
    <col min="12292" max="12292" width="18.375" style="16" bestFit="1" customWidth="1"/>
    <col min="12293" max="12293" width="15" style="16" bestFit="1" customWidth="1"/>
    <col min="12294" max="12294" width="14.75" style="16" bestFit="1" customWidth="1"/>
    <col min="12295" max="12295" width="14.625" style="16" bestFit="1" customWidth="1"/>
    <col min="12296" max="12296" width="13.75" style="16" bestFit="1" customWidth="1"/>
    <col min="12297" max="12297" width="14.25" style="16" bestFit="1" customWidth="1"/>
    <col min="12298" max="12298" width="15.125" style="16" customWidth="1"/>
    <col min="12299" max="12299" width="20.5" style="16" bestFit="1" customWidth="1"/>
    <col min="12300" max="12300" width="27.875" style="16" bestFit="1" customWidth="1"/>
    <col min="12301" max="12301" width="6.875" style="16" bestFit="1" customWidth="1"/>
    <col min="12302" max="12302" width="5" style="16" bestFit="1" customWidth="1"/>
    <col min="12303" max="12303" width="8" style="16" bestFit="1" customWidth="1"/>
    <col min="12304" max="12304" width="11.875" style="16" bestFit="1" customWidth="1"/>
    <col min="12305" max="12533" width="9" style="16"/>
    <col min="12534" max="12534" width="3.875" style="16" bestFit="1" customWidth="1"/>
    <col min="12535" max="12535" width="16" style="16" bestFit="1" customWidth="1"/>
    <col min="12536" max="12536" width="16.625" style="16" bestFit="1" customWidth="1"/>
    <col min="12537" max="12537" width="13.5" style="16" bestFit="1" customWidth="1"/>
    <col min="12538" max="12539" width="10.875" style="16" bestFit="1" customWidth="1"/>
    <col min="12540" max="12540" width="6.25" style="16" bestFit="1" customWidth="1"/>
    <col min="12541" max="12541" width="8.875" style="16" bestFit="1" customWidth="1"/>
    <col min="12542" max="12542" width="13.875" style="16" bestFit="1" customWidth="1"/>
    <col min="12543" max="12543" width="13.25" style="16" bestFit="1" customWidth="1"/>
    <col min="12544" max="12544" width="16" style="16" bestFit="1" customWidth="1"/>
    <col min="12545" max="12545" width="11.625" style="16" bestFit="1" customWidth="1"/>
    <col min="12546" max="12546" width="16.875" style="16" customWidth="1"/>
    <col min="12547" max="12547" width="13.25" style="16" customWidth="1"/>
    <col min="12548" max="12548" width="18.375" style="16" bestFit="1" customWidth="1"/>
    <col min="12549" max="12549" width="15" style="16" bestFit="1" customWidth="1"/>
    <col min="12550" max="12550" width="14.75" style="16" bestFit="1" customWidth="1"/>
    <col min="12551" max="12551" width="14.625" style="16" bestFit="1" customWidth="1"/>
    <col min="12552" max="12552" width="13.75" style="16" bestFit="1" customWidth="1"/>
    <col min="12553" max="12553" width="14.25" style="16" bestFit="1" customWidth="1"/>
    <col min="12554" max="12554" width="15.125" style="16" customWidth="1"/>
    <col min="12555" max="12555" width="20.5" style="16" bestFit="1" customWidth="1"/>
    <col min="12556" max="12556" width="27.875" style="16" bestFit="1" customWidth="1"/>
    <col min="12557" max="12557" width="6.875" style="16" bestFit="1" customWidth="1"/>
    <col min="12558" max="12558" width="5" style="16" bestFit="1" customWidth="1"/>
    <col min="12559" max="12559" width="8" style="16" bestFit="1" customWidth="1"/>
    <col min="12560" max="12560" width="11.875" style="16" bestFit="1" customWidth="1"/>
    <col min="12561" max="12789" width="9" style="16"/>
    <col min="12790" max="12790" width="3.875" style="16" bestFit="1" customWidth="1"/>
    <col min="12791" max="12791" width="16" style="16" bestFit="1" customWidth="1"/>
    <col min="12792" max="12792" width="16.625" style="16" bestFit="1" customWidth="1"/>
    <col min="12793" max="12793" width="13.5" style="16" bestFit="1" customWidth="1"/>
    <col min="12794" max="12795" width="10.875" style="16" bestFit="1" customWidth="1"/>
    <col min="12796" max="12796" width="6.25" style="16" bestFit="1" customWidth="1"/>
    <col min="12797" max="12797" width="8.875" style="16" bestFit="1" customWidth="1"/>
    <col min="12798" max="12798" width="13.875" style="16" bestFit="1" customWidth="1"/>
    <col min="12799" max="12799" width="13.25" style="16" bestFit="1" customWidth="1"/>
    <col min="12800" max="12800" width="16" style="16" bestFit="1" customWidth="1"/>
    <col min="12801" max="12801" width="11.625" style="16" bestFit="1" customWidth="1"/>
    <col min="12802" max="12802" width="16.875" style="16" customWidth="1"/>
    <col min="12803" max="12803" width="13.25" style="16" customWidth="1"/>
    <col min="12804" max="12804" width="18.375" style="16" bestFit="1" customWidth="1"/>
    <col min="12805" max="12805" width="15" style="16" bestFit="1" customWidth="1"/>
    <col min="12806" max="12806" width="14.75" style="16" bestFit="1" customWidth="1"/>
    <col min="12807" max="12807" width="14.625" style="16" bestFit="1" customWidth="1"/>
    <col min="12808" max="12808" width="13.75" style="16" bestFit="1" customWidth="1"/>
    <col min="12809" max="12809" width="14.25" style="16" bestFit="1" customWidth="1"/>
    <col min="12810" max="12810" width="15.125" style="16" customWidth="1"/>
    <col min="12811" max="12811" width="20.5" style="16" bestFit="1" customWidth="1"/>
    <col min="12812" max="12812" width="27.875" style="16" bestFit="1" customWidth="1"/>
    <col min="12813" max="12813" width="6.875" style="16" bestFit="1" customWidth="1"/>
    <col min="12814" max="12814" width="5" style="16" bestFit="1" customWidth="1"/>
    <col min="12815" max="12815" width="8" style="16" bestFit="1" customWidth="1"/>
    <col min="12816" max="12816" width="11.875" style="16" bestFit="1" customWidth="1"/>
    <col min="12817" max="13045" width="9" style="16"/>
    <col min="13046" max="13046" width="3.875" style="16" bestFit="1" customWidth="1"/>
    <col min="13047" max="13047" width="16" style="16" bestFit="1" customWidth="1"/>
    <col min="13048" max="13048" width="16.625" style="16" bestFit="1" customWidth="1"/>
    <col min="13049" max="13049" width="13.5" style="16" bestFit="1" customWidth="1"/>
    <col min="13050" max="13051" width="10.875" style="16" bestFit="1" customWidth="1"/>
    <col min="13052" max="13052" width="6.25" style="16" bestFit="1" customWidth="1"/>
    <col min="13053" max="13053" width="8.875" style="16" bestFit="1" customWidth="1"/>
    <col min="13054" max="13054" width="13.875" style="16" bestFit="1" customWidth="1"/>
    <col min="13055" max="13055" width="13.25" style="16" bestFit="1" customWidth="1"/>
    <col min="13056" max="13056" width="16" style="16" bestFit="1" customWidth="1"/>
    <col min="13057" max="13057" width="11.625" style="16" bestFit="1" customWidth="1"/>
    <col min="13058" max="13058" width="16.875" style="16" customWidth="1"/>
    <col min="13059" max="13059" width="13.25" style="16" customWidth="1"/>
    <col min="13060" max="13060" width="18.375" style="16" bestFit="1" customWidth="1"/>
    <col min="13061" max="13061" width="15" style="16" bestFit="1" customWidth="1"/>
    <col min="13062" max="13062" width="14.75" style="16" bestFit="1" customWidth="1"/>
    <col min="13063" max="13063" width="14.625" style="16" bestFit="1" customWidth="1"/>
    <col min="13064" max="13064" width="13.75" style="16" bestFit="1" customWidth="1"/>
    <col min="13065" max="13065" width="14.25" style="16" bestFit="1" customWidth="1"/>
    <col min="13066" max="13066" width="15.125" style="16" customWidth="1"/>
    <col min="13067" max="13067" width="20.5" style="16" bestFit="1" customWidth="1"/>
    <col min="13068" max="13068" width="27.875" style="16" bestFit="1" customWidth="1"/>
    <col min="13069" max="13069" width="6.875" style="16" bestFit="1" customWidth="1"/>
    <col min="13070" max="13070" width="5" style="16" bestFit="1" customWidth="1"/>
    <col min="13071" max="13071" width="8" style="16" bestFit="1" customWidth="1"/>
    <col min="13072" max="13072" width="11.875" style="16" bestFit="1" customWidth="1"/>
    <col min="13073" max="13301" width="9" style="16"/>
    <col min="13302" max="13302" width="3.875" style="16" bestFit="1" customWidth="1"/>
    <col min="13303" max="13303" width="16" style="16" bestFit="1" customWidth="1"/>
    <col min="13304" max="13304" width="16.625" style="16" bestFit="1" customWidth="1"/>
    <col min="13305" max="13305" width="13.5" style="16" bestFit="1" customWidth="1"/>
    <col min="13306" max="13307" width="10.875" style="16" bestFit="1" customWidth="1"/>
    <col min="13308" max="13308" width="6.25" style="16" bestFit="1" customWidth="1"/>
    <col min="13309" max="13309" width="8.875" style="16" bestFit="1" customWidth="1"/>
    <col min="13310" max="13310" width="13.875" style="16" bestFit="1" customWidth="1"/>
    <col min="13311" max="13311" width="13.25" style="16" bestFit="1" customWidth="1"/>
    <col min="13312" max="13312" width="16" style="16" bestFit="1" customWidth="1"/>
    <col min="13313" max="13313" width="11.625" style="16" bestFit="1" customWidth="1"/>
    <col min="13314" max="13314" width="16.875" style="16" customWidth="1"/>
    <col min="13315" max="13315" width="13.25" style="16" customWidth="1"/>
    <col min="13316" max="13316" width="18.375" style="16" bestFit="1" customWidth="1"/>
    <col min="13317" max="13317" width="15" style="16" bestFit="1" customWidth="1"/>
    <col min="13318" max="13318" width="14.75" style="16" bestFit="1" customWidth="1"/>
    <col min="13319" max="13319" width="14.625" style="16" bestFit="1" customWidth="1"/>
    <col min="13320" max="13320" width="13.75" style="16" bestFit="1" customWidth="1"/>
    <col min="13321" max="13321" width="14.25" style="16" bestFit="1" customWidth="1"/>
    <col min="13322" max="13322" width="15.125" style="16" customWidth="1"/>
    <col min="13323" max="13323" width="20.5" style="16" bestFit="1" customWidth="1"/>
    <col min="13324" max="13324" width="27.875" style="16" bestFit="1" customWidth="1"/>
    <col min="13325" max="13325" width="6.875" style="16" bestFit="1" customWidth="1"/>
    <col min="13326" max="13326" width="5" style="16" bestFit="1" customWidth="1"/>
    <col min="13327" max="13327" width="8" style="16" bestFit="1" customWidth="1"/>
    <col min="13328" max="13328" width="11.875" style="16" bestFit="1" customWidth="1"/>
    <col min="13329" max="13557" width="9" style="16"/>
    <col min="13558" max="13558" width="3.875" style="16" bestFit="1" customWidth="1"/>
    <col min="13559" max="13559" width="16" style="16" bestFit="1" customWidth="1"/>
    <col min="13560" max="13560" width="16.625" style="16" bestFit="1" customWidth="1"/>
    <col min="13561" max="13561" width="13.5" style="16" bestFit="1" customWidth="1"/>
    <col min="13562" max="13563" width="10.875" style="16" bestFit="1" customWidth="1"/>
    <col min="13564" max="13564" width="6.25" style="16" bestFit="1" customWidth="1"/>
    <col min="13565" max="13565" width="8.875" style="16" bestFit="1" customWidth="1"/>
    <col min="13566" max="13566" width="13.875" style="16" bestFit="1" customWidth="1"/>
    <col min="13567" max="13567" width="13.25" style="16" bestFit="1" customWidth="1"/>
    <col min="13568" max="13568" width="16" style="16" bestFit="1" customWidth="1"/>
    <col min="13569" max="13569" width="11.625" style="16" bestFit="1" customWidth="1"/>
    <col min="13570" max="13570" width="16.875" style="16" customWidth="1"/>
    <col min="13571" max="13571" width="13.25" style="16" customWidth="1"/>
    <col min="13572" max="13572" width="18.375" style="16" bestFit="1" customWidth="1"/>
    <col min="13573" max="13573" width="15" style="16" bestFit="1" customWidth="1"/>
    <col min="13574" max="13574" width="14.75" style="16" bestFit="1" customWidth="1"/>
    <col min="13575" max="13575" width="14.625" style="16" bestFit="1" customWidth="1"/>
    <col min="13576" max="13576" width="13.75" style="16" bestFit="1" customWidth="1"/>
    <col min="13577" max="13577" width="14.25" style="16" bestFit="1" customWidth="1"/>
    <col min="13578" max="13578" width="15.125" style="16" customWidth="1"/>
    <col min="13579" max="13579" width="20.5" style="16" bestFit="1" customWidth="1"/>
    <col min="13580" max="13580" width="27.875" style="16" bestFit="1" customWidth="1"/>
    <col min="13581" max="13581" width="6.875" style="16" bestFit="1" customWidth="1"/>
    <col min="13582" max="13582" width="5" style="16" bestFit="1" customWidth="1"/>
    <col min="13583" max="13583" width="8" style="16" bestFit="1" customWidth="1"/>
    <col min="13584" max="13584" width="11.875" style="16" bestFit="1" customWidth="1"/>
    <col min="13585" max="13813" width="9" style="16"/>
    <col min="13814" max="13814" width="3.875" style="16" bestFit="1" customWidth="1"/>
    <col min="13815" max="13815" width="16" style="16" bestFit="1" customWidth="1"/>
    <col min="13816" max="13816" width="16.625" style="16" bestFit="1" customWidth="1"/>
    <col min="13817" max="13817" width="13.5" style="16" bestFit="1" customWidth="1"/>
    <col min="13818" max="13819" width="10.875" style="16" bestFit="1" customWidth="1"/>
    <col min="13820" max="13820" width="6.25" style="16" bestFit="1" customWidth="1"/>
    <col min="13821" max="13821" width="8.875" style="16" bestFit="1" customWidth="1"/>
    <col min="13822" max="13822" width="13.875" style="16" bestFit="1" customWidth="1"/>
    <col min="13823" max="13823" width="13.25" style="16" bestFit="1" customWidth="1"/>
    <col min="13824" max="13824" width="16" style="16" bestFit="1" customWidth="1"/>
    <col min="13825" max="13825" width="11.625" style="16" bestFit="1" customWidth="1"/>
    <col min="13826" max="13826" width="16.875" style="16" customWidth="1"/>
    <col min="13827" max="13827" width="13.25" style="16" customWidth="1"/>
    <col min="13828" max="13828" width="18.375" style="16" bestFit="1" customWidth="1"/>
    <col min="13829" max="13829" width="15" style="16" bestFit="1" customWidth="1"/>
    <col min="13830" max="13830" width="14.75" style="16" bestFit="1" customWidth="1"/>
    <col min="13831" max="13831" width="14.625" style="16" bestFit="1" customWidth="1"/>
    <col min="13832" max="13832" width="13.75" style="16" bestFit="1" customWidth="1"/>
    <col min="13833" max="13833" width="14.25" style="16" bestFit="1" customWidth="1"/>
    <col min="13834" max="13834" width="15.125" style="16" customWidth="1"/>
    <col min="13835" max="13835" width="20.5" style="16" bestFit="1" customWidth="1"/>
    <col min="13836" max="13836" width="27.875" style="16" bestFit="1" customWidth="1"/>
    <col min="13837" max="13837" width="6.875" style="16" bestFit="1" customWidth="1"/>
    <col min="13838" max="13838" width="5" style="16" bestFit="1" customWidth="1"/>
    <col min="13839" max="13839" width="8" style="16" bestFit="1" customWidth="1"/>
    <col min="13840" max="13840" width="11.875" style="16" bestFit="1" customWidth="1"/>
    <col min="13841" max="14069" width="9" style="16"/>
    <col min="14070" max="14070" width="3.875" style="16" bestFit="1" customWidth="1"/>
    <col min="14071" max="14071" width="16" style="16" bestFit="1" customWidth="1"/>
    <col min="14072" max="14072" width="16.625" style="16" bestFit="1" customWidth="1"/>
    <col min="14073" max="14073" width="13.5" style="16" bestFit="1" customWidth="1"/>
    <col min="14074" max="14075" width="10.875" style="16" bestFit="1" customWidth="1"/>
    <col min="14076" max="14076" width="6.25" style="16" bestFit="1" customWidth="1"/>
    <col min="14077" max="14077" width="8.875" style="16" bestFit="1" customWidth="1"/>
    <col min="14078" max="14078" width="13.875" style="16" bestFit="1" customWidth="1"/>
    <col min="14079" max="14079" width="13.25" style="16" bestFit="1" customWidth="1"/>
    <col min="14080" max="14080" width="16" style="16" bestFit="1" customWidth="1"/>
    <col min="14081" max="14081" width="11.625" style="16" bestFit="1" customWidth="1"/>
    <col min="14082" max="14082" width="16.875" style="16" customWidth="1"/>
    <col min="14083" max="14083" width="13.25" style="16" customWidth="1"/>
    <col min="14084" max="14084" width="18.375" style="16" bestFit="1" customWidth="1"/>
    <col min="14085" max="14085" width="15" style="16" bestFit="1" customWidth="1"/>
    <col min="14086" max="14086" width="14.75" style="16" bestFit="1" customWidth="1"/>
    <col min="14087" max="14087" width="14.625" style="16" bestFit="1" customWidth="1"/>
    <col min="14088" max="14088" width="13.75" style="16" bestFit="1" customWidth="1"/>
    <col min="14089" max="14089" width="14.25" style="16" bestFit="1" customWidth="1"/>
    <col min="14090" max="14090" width="15.125" style="16" customWidth="1"/>
    <col min="14091" max="14091" width="20.5" style="16" bestFit="1" customWidth="1"/>
    <col min="14092" max="14092" width="27.875" style="16" bestFit="1" customWidth="1"/>
    <col min="14093" max="14093" width="6.875" style="16" bestFit="1" customWidth="1"/>
    <col min="14094" max="14094" width="5" style="16" bestFit="1" customWidth="1"/>
    <col min="14095" max="14095" width="8" style="16" bestFit="1" customWidth="1"/>
    <col min="14096" max="14096" width="11.875" style="16" bestFit="1" customWidth="1"/>
    <col min="14097" max="14325" width="9" style="16"/>
    <col min="14326" max="14326" width="3.875" style="16" bestFit="1" customWidth="1"/>
    <col min="14327" max="14327" width="16" style="16" bestFit="1" customWidth="1"/>
    <col min="14328" max="14328" width="16.625" style="16" bestFit="1" customWidth="1"/>
    <col min="14329" max="14329" width="13.5" style="16" bestFit="1" customWidth="1"/>
    <col min="14330" max="14331" width="10.875" style="16" bestFit="1" customWidth="1"/>
    <col min="14332" max="14332" width="6.25" style="16" bestFit="1" customWidth="1"/>
    <col min="14333" max="14333" width="8.875" style="16" bestFit="1" customWidth="1"/>
    <col min="14334" max="14334" width="13.875" style="16" bestFit="1" customWidth="1"/>
    <col min="14335" max="14335" width="13.25" style="16" bestFit="1" customWidth="1"/>
    <col min="14336" max="14336" width="16" style="16" bestFit="1" customWidth="1"/>
    <col min="14337" max="14337" width="11.625" style="16" bestFit="1" customWidth="1"/>
    <col min="14338" max="14338" width="16.875" style="16" customWidth="1"/>
    <col min="14339" max="14339" width="13.25" style="16" customWidth="1"/>
    <col min="14340" max="14340" width="18.375" style="16" bestFit="1" customWidth="1"/>
    <col min="14341" max="14341" width="15" style="16" bestFit="1" customWidth="1"/>
    <col min="14342" max="14342" width="14.75" style="16" bestFit="1" customWidth="1"/>
    <col min="14343" max="14343" width="14.625" style="16" bestFit="1" customWidth="1"/>
    <col min="14344" max="14344" width="13.75" style="16" bestFit="1" customWidth="1"/>
    <col min="14345" max="14345" width="14.25" style="16" bestFit="1" customWidth="1"/>
    <col min="14346" max="14346" width="15.125" style="16" customWidth="1"/>
    <col min="14347" max="14347" width="20.5" style="16" bestFit="1" customWidth="1"/>
    <col min="14348" max="14348" width="27.875" style="16" bestFit="1" customWidth="1"/>
    <col min="14349" max="14349" width="6.875" style="16" bestFit="1" customWidth="1"/>
    <col min="14350" max="14350" width="5" style="16" bestFit="1" customWidth="1"/>
    <col min="14351" max="14351" width="8" style="16" bestFit="1" customWidth="1"/>
    <col min="14352" max="14352" width="11.875" style="16" bestFit="1" customWidth="1"/>
    <col min="14353" max="14581" width="9" style="16"/>
    <col min="14582" max="14582" width="3.875" style="16" bestFit="1" customWidth="1"/>
    <col min="14583" max="14583" width="16" style="16" bestFit="1" customWidth="1"/>
    <col min="14584" max="14584" width="16.625" style="16" bestFit="1" customWidth="1"/>
    <col min="14585" max="14585" width="13.5" style="16" bestFit="1" customWidth="1"/>
    <col min="14586" max="14587" width="10.875" style="16" bestFit="1" customWidth="1"/>
    <col min="14588" max="14588" width="6.25" style="16" bestFit="1" customWidth="1"/>
    <col min="14589" max="14589" width="8.875" style="16" bestFit="1" customWidth="1"/>
    <col min="14590" max="14590" width="13.875" style="16" bestFit="1" customWidth="1"/>
    <col min="14591" max="14591" width="13.25" style="16" bestFit="1" customWidth="1"/>
    <col min="14592" max="14592" width="16" style="16" bestFit="1" customWidth="1"/>
    <col min="14593" max="14593" width="11.625" style="16" bestFit="1" customWidth="1"/>
    <col min="14594" max="14594" width="16.875" style="16" customWidth="1"/>
    <col min="14595" max="14595" width="13.25" style="16" customWidth="1"/>
    <col min="14596" max="14596" width="18.375" style="16" bestFit="1" customWidth="1"/>
    <col min="14597" max="14597" width="15" style="16" bestFit="1" customWidth="1"/>
    <col min="14598" max="14598" width="14.75" style="16" bestFit="1" customWidth="1"/>
    <col min="14599" max="14599" width="14.625" style="16" bestFit="1" customWidth="1"/>
    <col min="14600" max="14600" width="13.75" style="16" bestFit="1" customWidth="1"/>
    <col min="14601" max="14601" width="14.25" style="16" bestFit="1" customWidth="1"/>
    <col min="14602" max="14602" width="15.125" style="16" customWidth="1"/>
    <col min="14603" max="14603" width="20.5" style="16" bestFit="1" customWidth="1"/>
    <col min="14604" max="14604" width="27.875" style="16" bestFit="1" customWidth="1"/>
    <col min="14605" max="14605" width="6.875" style="16" bestFit="1" customWidth="1"/>
    <col min="14606" max="14606" width="5" style="16" bestFit="1" customWidth="1"/>
    <col min="14607" max="14607" width="8" style="16" bestFit="1" customWidth="1"/>
    <col min="14608" max="14608" width="11.875" style="16" bestFit="1" customWidth="1"/>
    <col min="14609" max="14837" width="9" style="16"/>
    <col min="14838" max="14838" width="3.875" style="16" bestFit="1" customWidth="1"/>
    <col min="14839" max="14839" width="16" style="16" bestFit="1" customWidth="1"/>
    <col min="14840" max="14840" width="16.625" style="16" bestFit="1" customWidth="1"/>
    <col min="14841" max="14841" width="13.5" style="16" bestFit="1" customWidth="1"/>
    <col min="14842" max="14843" width="10.875" style="16" bestFit="1" customWidth="1"/>
    <col min="14844" max="14844" width="6.25" style="16" bestFit="1" customWidth="1"/>
    <col min="14845" max="14845" width="8.875" style="16" bestFit="1" customWidth="1"/>
    <col min="14846" max="14846" width="13.875" style="16" bestFit="1" customWidth="1"/>
    <col min="14847" max="14847" width="13.25" style="16" bestFit="1" customWidth="1"/>
    <col min="14848" max="14848" width="16" style="16" bestFit="1" customWidth="1"/>
    <col min="14849" max="14849" width="11.625" style="16" bestFit="1" customWidth="1"/>
    <col min="14850" max="14850" width="16.875" style="16" customWidth="1"/>
    <col min="14851" max="14851" width="13.25" style="16" customWidth="1"/>
    <col min="14852" max="14852" width="18.375" style="16" bestFit="1" customWidth="1"/>
    <col min="14853" max="14853" width="15" style="16" bestFit="1" customWidth="1"/>
    <col min="14854" max="14854" width="14.75" style="16" bestFit="1" customWidth="1"/>
    <col min="14855" max="14855" width="14.625" style="16" bestFit="1" customWidth="1"/>
    <col min="14856" max="14856" width="13.75" style="16" bestFit="1" customWidth="1"/>
    <col min="14857" max="14857" width="14.25" style="16" bestFit="1" customWidth="1"/>
    <col min="14858" max="14858" width="15.125" style="16" customWidth="1"/>
    <col min="14859" max="14859" width="20.5" style="16" bestFit="1" customWidth="1"/>
    <col min="14860" max="14860" width="27.875" style="16" bestFit="1" customWidth="1"/>
    <col min="14861" max="14861" width="6.875" style="16" bestFit="1" customWidth="1"/>
    <col min="14862" max="14862" width="5" style="16" bestFit="1" customWidth="1"/>
    <col min="14863" max="14863" width="8" style="16" bestFit="1" customWidth="1"/>
    <col min="14864" max="14864" width="11.875" style="16" bestFit="1" customWidth="1"/>
    <col min="14865" max="15093" width="9" style="16"/>
    <col min="15094" max="15094" width="3.875" style="16" bestFit="1" customWidth="1"/>
    <col min="15095" max="15095" width="16" style="16" bestFit="1" customWidth="1"/>
    <col min="15096" max="15096" width="16.625" style="16" bestFit="1" customWidth="1"/>
    <col min="15097" max="15097" width="13.5" style="16" bestFit="1" customWidth="1"/>
    <col min="15098" max="15099" width="10.875" style="16" bestFit="1" customWidth="1"/>
    <col min="15100" max="15100" width="6.25" style="16" bestFit="1" customWidth="1"/>
    <col min="15101" max="15101" width="8.875" style="16" bestFit="1" customWidth="1"/>
    <col min="15102" max="15102" width="13.875" style="16" bestFit="1" customWidth="1"/>
    <col min="15103" max="15103" width="13.25" style="16" bestFit="1" customWidth="1"/>
    <col min="15104" max="15104" width="16" style="16" bestFit="1" customWidth="1"/>
    <col min="15105" max="15105" width="11.625" style="16" bestFit="1" customWidth="1"/>
    <col min="15106" max="15106" width="16.875" style="16" customWidth="1"/>
    <col min="15107" max="15107" width="13.25" style="16" customWidth="1"/>
    <col min="15108" max="15108" width="18.375" style="16" bestFit="1" customWidth="1"/>
    <col min="15109" max="15109" width="15" style="16" bestFit="1" customWidth="1"/>
    <col min="15110" max="15110" width="14.75" style="16" bestFit="1" customWidth="1"/>
    <col min="15111" max="15111" width="14.625" style="16" bestFit="1" customWidth="1"/>
    <col min="15112" max="15112" width="13.75" style="16" bestFit="1" customWidth="1"/>
    <col min="15113" max="15113" width="14.25" style="16" bestFit="1" customWidth="1"/>
    <col min="15114" max="15114" width="15.125" style="16" customWidth="1"/>
    <col min="15115" max="15115" width="20.5" style="16" bestFit="1" customWidth="1"/>
    <col min="15116" max="15116" width="27.875" style="16" bestFit="1" customWidth="1"/>
    <col min="15117" max="15117" width="6.875" style="16" bestFit="1" customWidth="1"/>
    <col min="15118" max="15118" width="5" style="16" bestFit="1" customWidth="1"/>
    <col min="15119" max="15119" width="8" style="16" bestFit="1" customWidth="1"/>
    <col min="15120" max="15120" width="11.875" style="16" bestFit="1" customWidth="1"/>
    <col min="15121" max="15349" width="9" style="16"/>
    <col min="15350" max="15350" width="3.875" style="16" bestFit="1" customWidth="1"/>
    <col min="15351" max="15351" width="16" style="16" bestFit="1" customWidth="1"/>
    <col min="15352" max="15352" width="16.625" style="16" bestFit="1" customWidth="1"/>
    <col min="15353" max="15353" width="13.5" style="16" bestFit="1" customWidth="1"/>
    <col min="15354" max="15355" width="10.875" style="16" bestFit="1" customWidth="1"/>
    <col min="15356" max="15356" width="6.25" style="16" bestFit="1" customWidth="1"/>
    <col min="15357" max="15357" width="8.875" style="16" bestFit="1" customWidth="1"/>
    <col min="15358" max="15358" width="13.875" style="16" bestFit="1" customWidth="1"/>
    <col min="15359" max="15359" width="13.25" style="16" bestFit="1" customWidth="1"/>
    <col min="15360" max="15360" width="16" style="16" bestFit="1" customWidth="1"/>
    <col min="15361" max="15361" width="11.625" style="16" bestFit="1" customWidth="1"/>
    <col min="15362" max="15362" width="16.875" style="16" customWidth="1"/>
    <col min="15363" max="15363" width="13.25" style="16" customWidth="1"/>
    <col min="15364" max="15364" width="18.375" style="16" bestFit="1" customWidth="1"/>
    <col min="15365" max="15365" width="15" style="16" bestFit="1" customWidth="1"/>
    <col min="15366" max="15366" width="14.75" style="16" bestFit="1" customWidth="1"/>
    <col min="15367" max="15367" width="14.625" style="16" bestFit="1" customWidth="1"/>
    <col min="15368" max="15368" width="13.75" style="16" bestFit="1" customWidth="1"/>
    <col min="15369" max="15369" width="14.25" style="16" bestFit="1" customWidth="1"/>
    <col min="15370" max="15370" width="15.125" style="16" customWidth="1"/>
    <col min="15371" max="15371" width="20.5" style="16" bestFit="1" customWidth="1"/>
    <col min="15372" max="15372" width="27.875" style="16" bestFit="1" customWidth="1"/>
    <col min="15373" max="15373" width="6.875" style="16" bestFit="1" customWidth="1"/>
    <col min="15374" max="15374" width="5" style="16" bestFit="1" customWidth="1"/>
    <col min="15375" max="15375" width="8" style="16" bestFit="1" customWidth="1"/>
    <col min="15376" max="15376" width="11.875" style="16" bestFit="1" customWidth="1"/>
    <col min="15377" max="15605" width="9" style="16"/>
    <col min="15606" max="15606" width="3.875" style="16" bestFit="1" customWidth="1"/>
    <col min="15607" max="15607" width="16" style="16" bestFit="1" customWidth="1"/>
    <col min="15608" max="15608" width="16.625" style="16" bestFit="1" customWidth="1"/>
    <col min="15609" max="15609" width="13.5" style="16" bestFit="1" customWidth="1"/>
    <col min="15610" max="15611" width="10.875" style="16" bestFit="1" customWidth="1"/>
    <col min="15612" max="15612" width="6.25" style="16" bestFit="1" customWidth="1"/>
    <col min="15613" max="15613" width="8.875" style="16" bestFit="1" customWidth="1"/>
    <col min="15614" max="15614" width="13.875" style="16" bestFit="1" customWidth="1"/>
    <col min="15615" max="15615" width="13.25" style="16" bestFit="1" customWidth="1"/>
    <col min="15616" max="15616" width="16" style="16" bestFit="1" customWidth="1"/>
    <col min="15617" max="15617" width="11.625" style="16" bestFit="1" customWidth="1"/>
    <col min="15618" max="15618" width="16.875" style="16" customWidth="1"/>
    <col min="15619" max="15619" width="13.25" style="16" customWidth="1"/>
    <col min="15620" max="15620" width="18.375" style="16" bestFit="1" customWidth="1"/>
    <col min="15621" max="15621" width="15" style="16" bestFit="1" customWidth="1"/>
    <col min="15622" max="15622" width="14.75" style="16" bestFit="1" customWidth="1"/>
    <col min="15623" max="15623" width="14.625" style="16" bestFit="1" customWidth="1"/>
    <col min="15624" max="15624" width="13.75" style="16" bestFit="1" customWidth="1"/>
    <col min="15625" max="15625" width="14.25" style="16" bestFit="1" customWidth="1"/>
    <col min="15626" max="15626" width="15.125" style="16" customWidth="1"/>
    <col min="15627" max="15627" width="20.5" style="16" bestFit="1" customWidth="1"/>
    <col min="15628" max="15628" width="27.875" style="16" bestFit="1" customWidth="1"/>
    <col min="15629" max="15629" width="6.875" style="16" bestFit="1" customWidth="1"/>
    <col min="15630" max="15630" width="5" style="16" bestFit="1" customWidth="1"/>
    <col min="15631" max="15631" width="8" style="16" bestFit="1" customWidth="1"/>
    <col min="15632" max="15632" width="11.875" style="16" bestFit="1" customWidth="1"/>
    <col min="15633" max="15861" width="9" style="16"/>
    <col min="15862" max="15862" width="3.875" style="16" bestFit="1" customWidth="1"/>
    <col min="15863" max="15863" width="16" style="16" bestFit="1" customWidth="1"/>
    <col min="15864" max="15864" width="16.625" style="16" bestFit="1" customWidth="1"/>
    <col min="15865" max="15865" width="13.5" style="16" bestFit="1" customWidth="1"/>
    <col min="15866" max="15867" width="10.875" style="16" bestFit="1" customWidth="1"/>
    <col min="15868" max="15868" width="6.25" style="16" bestFit="1" customWidth="1"/>
    <col min="15869" max="15869" width="8.875" style="16" bestFit="1" customWidth="1"/>
    <col min="15870" max="15870" width="13.875" style="16" bestFit="1" customWidth="1"/>
    <col min="15871" max="15871" width="13.25" style="16" bestFit="1" customWidth="1"/>
    <col min="15872" max="15872" width="16" style="16" bestFit="1" customWidth="1"/>
    <col min="15873" max="15873" width="11.625" style="16" bestFit="1" customWidth="1"/>
    <col min="15874" max="15874" width="16.875" style="16" customWidth="1"/>
    <col min="15875" max="15875" width="13.25" style="16" customWidth="1"/>
    <col min="15876" max="15876" width="18.375" style="16" bestFit="1" customWidth="1"/>
    <col min="15877" max="15877" width="15" style="16" bestFit="1" customWidth="1"/>
    <col min="15878" max="15878" width="14.75" style="16" bestFit="1" customWidth="1"/>
    <col min="15879" max="15879" width="14.625" style="16" bestFit="1" customWidth="1"/>
    <col min="15880" max="15880" width="13.75" style="16" bestFit="1" customWidth="1"/>
    <col min="15881" max="15881" width="14.25" style="16" bestFit="1" customWidth="1"/>
    <col min="15882" max="15882" width="15.125" style="16" customWidth="1"/>
    <col min="15883" max="15883" width="20.5" style="16" bestFit="1" customWidth="1"/>
    <col min="15884" max="15884" width="27.875" style="16" bestFit="1" customWidth="1"/>
    <col min="15885" max="15885" width="6.875" style="16" bestFit="1" customWidth="1"/>
    <col min="15886" max="15886" width="5" style="16" bestFit="1" customWidth="1"/>
    <col min="15887" max="15887" width="8" style="16" bestFit="1" customWidth="1"/>
    <col min="15888" max="15888" width="11.875" style="16" bestFit="1" customWidth="1"/>
    <col min="15889" max="16117" width="9" style="16"/>
    <col min="16118" max="16118" width="3.875" style="16" bestFit="1" customWidth="1"/>
    <col min="16119" max="16119" width="16" style="16" bestFit="1" customWidth="1"/>
    <col min="16120" max="16120" width="16.625" style="16" bestFit="1" customWidth="1"/>
    <col min="16121" max="16121" width="13.5" style="16" bestFit="1" customWidth="1"/>
    <col min="16122" max="16123" width="10.875" style="16" bestFit="1" customWidth="1"/>
    <col min="16124" max="16124" width="6.25" style="16" bestFit="1" customWidth="1"/>
    <col min="16125" max="16125" width="8.875" style="16" bestFit="1" customWidth="1"/>
    <col min="16126" max="16126" width="13.875" style="16" bestFit="1" customWidth="1"/>
    <col min="16127" max="16127" width="13.25" style="16" bestFit="1" customWidth="1"/>
    <col min="16128" max="16128" width="16" style="16" bestFit="1" customWidth="1"/>
    <col min="16129" max="16129" width="11.625" style="16" bestFit="1" customWidth="1"/>
    <col min="16130" max="16130" width="16.875" style="16" customWidth="1"/>
    <col min="16131" max="16131" width="13.25" style="16" customWidth="1"/>
    <col min="16132" max="16132" width="18.375" style="16" bestFit="1" customWidth="1"/>
    <col min="16133" max="16133" width="15" style="16" bestFit="1" customWidth="1"/>
    <col min="16134" max="16134" width="14.75" style="16" bestFit="1" customWidth="1"/>
    <col min="16135" max="16135" width="14.625" style="16" bestFit="1" customWidth="1"/>
    <col min="16136" max="16136" width="13.75" style="16" bestFit="1" customWidth="1"/>
    <col min="16137" max="16137" width="14.25" style="16" bestFit="1" customWidth="1"/>
    <col min="16138" max="16138" width="15.125" style="16" customWidth="1"/>
    <col min="16139" max="16139" width="20.5" style="16" bestFit="1" customWidth="1"/>
    <col min="16140" max="16140" width="27.875" style="16" bestFit="1" customWidth="1"/>
    <col min="16141" max="16141" width="6.875" style="16" bestFit="1" customWidth="1"/>
    <col min="16142" max="16142" width="5" style="16" bestFit="1" customWidth="1"/>
    <col min="16143" max="16143" width="8" style="16" bestFit="1" customWidth="1"/>
    <col min="16144" max="16144" width="11.875" style="16" bestFit="1" customWidth="1"/>
    <col min="16145" max="16376" width="9" style="16"/>
    <col min="16377" max="16384" width="8.75" style="16" customWidth="1"/>
  </cols>
  <sheetData>
    <row r="1" spans="1:10">
      <c r="I1" s="14" t="s">
        <v>11</v>
      </c>
    </row>
    <row r="2" spans="1:10">
      <c r="I2" s="14" t="s">
        <v>12</v>
      </c>
    </row>
    <row r="3" spans="1:10">
      <c r="I3" s="14" t="s">
        <v>13</v>
      </c>
    </row>
    <row r="4" spans="1:10">
      <c r="I4" s="14"/>
    </row>
    <row r="5" spans="1:10">
      <c r="A5" s="80" t="s">
        <v>14</v>
      </c>
      <c r="B5" s="80"/>
      <c r="C5" s="80"/>
      <c r="D5" s="80"/>
      <c r="E5" s="80"/>
      <c r="F5" s="80"/>
      <c r="G5" s="80"/>
      <c r="H5" s="80"/>
      <c r="I5" s="80"/>
    </row>
    <row r="6" spans="1:10">
      <c r="A6" s="80" t="s">
        <v>0</v>
      </c>
      <c r="B6" s="80"/>
      <c r="C6" s="80"/>
      <c r="D6" s="80"/>
      <c r="E6" s="80"/>
      <c r="F6" s="80"/>
      <c r="G6" s="80"/>
      <c r="H6" s="80"/>
      <c r="I6" s="80"/>
    </row>
    <row r="7" spans="1:10">
      <c r="A7" s="17"/>
      <c r="B7" s="28"/>
      <c r="C7" s="18"/>
      <c r="D7" s="18"/>
      <c r="E7" s="18"/>
      <c r="F7" s="18"/>
      <c r="G7" s="19"/>
      <c r="H7" s="18"/>
      <c r="I7" s="18"/>
    </row>
    <row r="8" spans="1:10">
      <c r="A8" s="81" t="s">
        <v>2409</v>
      </c>
      <c r="B8" s="81"/>
      <c r="C8" s="81"/>
      <c r="D8" s="81"/>
      <c r="E8" s="81"/>
      <c r="F8" s="81"/>
      <c r="G8" s="81"/>
      <c r="H8" s="81"/>
      <c r="I8" s="81"/>
    </row>
    <row r="9" spans="1:10">
      <c r="A9" s="82" t="s">
        <v>2410</v>
      </c>
      <c r="B9" s="82"/>
      <c r="C9" s="82"/>
      <c r="D9" s="82"/>
      <c r="E9" s="82"/>
      <c r="F9" s="82"/>
      <c r="G9" s="82"/>
      <c r="H9" s="82"/>
      <c r="I9" s="82"/>
    </row>
    <row r="10" spans="1:10">
      <c r="A10" s="83"/>
      <c r="B10" s="83"/>
      <c r="C10" s="83"/>
      <c r="D10" s="83"/>
      <c r="E10" s="83"/>
      <c r="F10" s="83"/>
      <c r="G10" s="83"/>
      <c r="H10" s="83"/>
      <c r="I10" s="83"/>
    </row>
    <row r="11" spans="1:10">
      <c r="A11" s="79" t="s">
        <v>259</v>
      </c>
      <c r="B11" s="79"/>
      <c r="C11" s="79"/>
      <c r="D11" s="79"/>
      <c r="E11" s="79"/>
      <c r="F11" s="79"/>
      <c r="G11" s="79"/>
      <c r="H11" s="79"/>
      <c r="I11" s="79"/>
    </row>
    <row r="12" spans="1:10">
      <c r="A12" s="20"/>
      <c r="B12" s="29"/>
      <c r="C12" s="21"/>
      <c r="D12" s="21"/>
      <c r="E12" s="21"/>
      <c r="F12" s="21"/>
      <c r="G12" s="22"/>
      <c r="H12" s="21"/>
      <c r="I12" s="21"/>
    </row>
    <row r="13" spans="1:10" ht="48.75" customHeight="1">
      <c r="A13" s="85" t="s">
        <v>1</v>
      </c>
      <c r="B13" s="86" t="s">
        <v>2</v>
      </c>
      <c r="C13" s="84" t="s">
        <v>3</v>
      </c>
      <c r="D13" s="84"/>
      <c r="E13" s="84"/>
      <c r="F13" s="84" t="s">
        <v>15</v>
      </c>
      <c r="G13" s="88" t="s">
        <v>260</v>
      </c>
      <c r="H13" s="84" t="s">
        <v>4</v>
      </c>
      <c r="I13" s="84" t="s">
        <v>314</v>
      </c>
    </row>
    <row r="14" spans="1:10" ht="48.75" customHeight="1">
      <c r="A14" s="85"/>
      <c r="B14" s="87"/>
      <c r="C14" s="1">
        <v>2019</v>
      </c>
      <c r="D14" s="1">
        <v>2020</v>
      </c>
      <c r="E14" s="1">
        <v>2021</v>
      </c>
      <c r="F14" s="84"/>
      <c r="G14" s="88"/>
      <c r="H14" s="84"/>
      <c r="I14" s="84"/>
      <c r="J14" s="23"/>
    </row>
    <row r="15" spans="1:10">
      <c r="A15" s="2">
        <v>1</v>
      </c>
      <c r="B15" s="9">
        <v>2</v>
      </c>
      <c r="C15" s="1">
        <v>3</v>
      </c>
      <c r="D15" s="1">
        <v>4</v>
      </c>
      <c r="E15" s="1">
        <v>5</v>
      </c>
      <c r="F15" s="1">
        <v>6</v>
      </c>
      <c r="G15" s="10">
        <v>7</v>
      </c>
      <c r="H15" s="1">
        <v>8</v>
      </c>
      <c r="I15" s="1">
        <v>9</v>
      </c>
    </row>
    <row r="16" spans="1:10">
      <c r="A16" s="37" t="s">
        <v>19</v>
      </c>
      <c r="B16" s="60" t="s">
        <v>16</v>
      </c>
      <c r="C16" s="40" t="s">
        <v>10</v>
      </c>
      <c r="D16" s="40" t="s">
        <v>10</v>
      </c>
      <c r="E16" s="40" t="s">
        <v>10</v>
      </c>
      <c r="F16" s="40" t="s">
        <v>10</v>
      </c>
      <c r="G16" s="40" t="s">
        <v>10</v>
      </c>
      <c r="H16" s="40" t="s">
        <v>10</v>
      </c>
      <c r="I16" s="40" t="s">
        <v>10</v>
      </c>
      <c r="J16" s="30"/>
    </row>
    <row r="17" spans="1:71" ht="78.75">
      <c r="A17" s="44" t="s">
        <v>20</v>
      </c>
      <c r="B17" s="69" t="s">
        <v>17</v>
      </c>
      <c r="C17" s="70">
        <f>SUM($C$18,$C$78,$C$136,$C$155,$C$178)</f>
        <v>103.973</v>
      </c>
      <c r="D17" s="70">
        <f>SUM($D$18,$D$78,$D$136,$D$155,$D$178)</f>
        <v>511.03</v>
      </c>
      <c r="E17" s="70">
        <f>SUM($E$18,$E$78,$E$136,$E$155,$E$178)</f>
        <v>601.83900000000006</v>
      </c>
      <c r="F17" s="70">
        <f>SUM(C17:E17)/3</f>
        <v>405.61400000000003</v>
      </c>
      <c r="G17" s="70" t="s">
        <v>10</v>
      </c>
      <c r="H17" s="70" t="s">
        <v>10</v>
      </c>
      <c r="I17" s="70"/>
      <c r="J17" s="30"/>
    </row>
    <row r="18" spans="1:71" s="12" customFormat="1" ht="31.5">
      <c r="A18" s="44" t="s">
        <v>21</v>
      </c>
      <c r="B18" s="69" t="s">
        <v>5</v>
      </c>
      <c r="C18" s="70">
        <f>SUM($C$19,$C$52)</f>
        <v>3.9729999999999999</v>
      </c>
      <c r="D18" s="70">
        <f>SUM($D$19,$D$52)</f>
        <v>11.529</v>
      </c>
      <c r="E18" s="70">
        <f>SUM($E$19,$E$52)</f>
        <v>13.420000000000002</v>
      </c>
      <c r="F18" s="70">
        <f t="shared" ref="F18:F81" si="0">SUM(C18:E18)/3</f>
        <v>9.6406666666666663</v>
      </c>
      <c r="G18" s="70" t="s">
        <v>10</v>
      </c>
      <c r="H18" s="70" t="s">
        <v>10</v>
      </c>
      <c r="I18" s="70">
        <f>SUM($I$19,$I$52)</f>
        <v>14426.163901428337</v>
      </c>
      <c r="J18" s="30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  <c r="AA18" s="15"/>
      <c r="AB18" s="15"/>
      <c r="AC18" s="15"/>
      <c r="AD18" s="15"/>
      <c r="AE18" s="15"/>
      <c r="AF18" s="15"/>
      <c r="AG18" s="15"/>
      <c r="AH18" s="15"/>
      <c r="AI18" s="15"/>
      <c r="AJ18" s="15"/>
      <c r="AK18" s="15"/>
      <c r="AL18" s="15"/>
      <c r="AM18" s="15"/>
      <c r="AN18" s="15"/>
      <c r="AO18" s="15"/>
      <c r="AP18" s="15"/>
      <c r="AQ18" s="15"/>
      <c r="AR18" s="15"/>
      <c r="AS18" s="15"/>
      <c r="AT18" s="15"/>
      <c r="AU18" s="15"/>
      <c r="AV18" s="15"/>
      <c r="AW18" s="15"/>
      <c r="AX18" s="15"/>
      <c r="AY18" s="15"/>
      <c r="AZ18" s="15"/>
      <c r="BA18" s="15"/>
      <c r="BB18" s="15"/>
      <c r="BC18" s="15"/>
      <c r="BD18" s="15"/>
      <c r="BE18" s="15"/>
      <c r="BF18" s="15"/>
      <c r="BG18" s="15"/>
      <c r="BH18" s="15"/>
      <c r="BI18" s="15"/>
      <c r="BJ18" s="15"/>
      <c r="BK18" s="15"/>
      <c r="BL18" s="15"/>
      <c r="BM18" s="15"/>
      <c r="BN18" s="15"/>
      <c r="BO18" s="15"/>
      <c r="BP18" s="15"/>
      <c r="BQ18" s="15"/>
      <c r="BR18" s="15"/>
      <c r="BS18" s="15"/>
    </row>
    <row r="19" spans="1:71">
      <c r="A19" s="3" t="s">
        <v>22</v>
      </c>
      <c r="B19" s="61" t="s">
        <v>53</v>
      </c>
      <c r="C19" s="4">
        <f>SUM($C$20,$C$41,$C$50)</f>
        <v>0.92799999999999994</v>
      </c>
      <c r="D19" s="4">
        <f>SUM($D$20,$D$41,$D$50)</f>
        <v>3.1179999999999999</v>
      </c>
      <c r="E19" s="4">
        <f>SUM($E$20,$E$41,$E$50)</f>
        <v>5.3709999999999996</v>
      </c>
      <c r="F19" s="4">
        <f t="shared" si="0"/>
        <v>3.1389999999999993</v>
      </c>
      <c r="G19" s="4" t="s">
        <v>10</v>
      </c>
      <c r="H19" s="4" t="s">
        <v>10</v>
      </c>
      <c r="I19" s="4">
        <f>SUM($I$20,$I$41,$I$50)</f>
        <v>3724.8051131825291</v>
      </c>
      <c r="J19" s="30"/>
    </row>
    <row r="20" spans="1:71" s="12" customFormat="1">
      <c r="A20" s="3" t="s">
        <v>55</v>
      </c>
      <c r="B20" s="61" t="s">
        <v>56</v>
      </c>
      <c r="C20" s="4">
        <f>SUM($C$21,$C$23,$C$31)</f>
        <v>0.92799999999999994</v>
      </c>
      <c r="D20" s="4">
        <f>SUM($D$21,$D$23,$D$31)</f>
        <v>2.6029999999999998</v>
      </c>
      <c r="E20" s="4">
        <f>SUM($E$21,$E$23,$E$31)</f>
        <v>5.2839999999999998</v>
      </c>
      <c r="F20" s="4">
        <f t="shared" si="0"/>
        <v>2.938333333333333</v>
      </c>
      <c r="G20" s="5" t="s">
        <v>10</v>
      </c>
      <c r="H20" s="4" t="s">
        <v>10</v>
      </c>
      <c r="I20" s="4">
        <f>SUM($I$21,$I$23,$I$31)</f>
        <v>3231.1519883080691</v>
      </c>
      <c r="J20" s="30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  <c r="AA20" s="15"/>
      <c r="AB20" s="15"/>
      <c r="AC20" s="15"/>
      <c r="AD20" s="15"/>
      <c r="AE20" s="15"/>
      <c r="AF20" s="15"/>
      <c r="AG20" s="15"/>
      <c r="AH20" s="15"/>
      <c r="AI20" s="15"/>
      <c r="AJ20" s="15"/>
      <c r="AK20" s="15"/>
      <c r="AL20" s="15"/>
      <c r="AM20" s="15"/>
      <c r="AN20" s="15"/>
      <c r="AO20" s="15"/>
      <c r="AP20" s="15"/>
      <c r="AQ20" s="15"/>
      <c r="AR20" s="15"/>
      <c r="AS20" s="15"/>
      <c r="AT20" s="15"/>
      <c r="AU20" s="15"/>
      <c r="AV20" s="15"/>
      <c r="AW20" s="15"/>
      <c r="AX20" s="15"/>
      <c r="AY20" s="15"/>
      <c r="AZ20" s="15"/>
      <c r="BA20" s="15"/>
      <c r="BB20" s="15"/>
      <c r="BC20" s="15"/>
      <c r="BD20" s="15"/>
      <c r="BE20" s="15"/>
      <c r="BF20" s="15"/>
      <c r="BG20" s="15"/>
      <c r="BH20" s="15"/>
      <c r="BI20" s="15"/>
      <c r="BJ20" s="15"/>
      <c r="BK20" s="15"/>
      <c r="BL20" s="15"/>
      <c r="BM20" s="15"/>
      <c r="BN20" s="15"/>
      <c r="BO20" s="15"/>
      <c r="BP20" s="15"/>
      <c r="BQ20" s="15"/>
      <c r="BR20" s="15"/>
      <c r="BS20" s="15"/>
    </row>
    <row r="21" spans="1:71">
      <c r="A21" s="3" t="s">
        <v>57</v>
      </c>
      <c r="B21" s="61" t="s">
        <v>58</v>
      </c>
      <c r="C21" s="4">
        <f>SUM($C$22)</f>
        <v>0</v>
      </c>
      <c r="D21" s="4">
        <f>SUM($D$22)</f>
        <v>0</v>
      </c>
      <c r="E21" s="4">
        <f>SUM($E$22)</f>
        <v>0</v>
      </c>
      <c r="F21" s="4">
        <f t="shared" si="0"/>
        <v>0</v>
      </c>
      <c r="G21" s="5" t="s">
        <v>10</v>
      </c>
      <c r="H21" s="4" t="s">
        <v>10</v>
      </c>
      <c r="I21" s="4">
        <f>SUM($I$22)</f>
        <v>0</v>
      </c>
      <c r="J21" s="30"/>
    </row>
    <row r="22" spans="1:71" s="24" customFormat="1" ht="47.25">
      <c r="A22" s="3" t="s">
        <v>334</v>
      </c>
      <c r="B22" s="49" t="s">
        <v>261</v>
      </c>
      <c r="C22" s="8">
        <v>0</v>
      </c>
      <c r="D22" s="8">
        <v>0</v>
      </c>
      <c r="E22" s="8">
        <v>0</v>
      </c>
      <c r="F22" s="4">
        <f t="shared" si="0"/>
        <v>0</v>
      </c>
      <c r="G22" s="31">
        <v>675412.73754060734</v>
      </c>
      <c r="H22" s="8">
        <v>1.05100356465448</v>
      </c>
      <c r="I22" s="8">
        <f>(F22*G22*H22)/1000</f>
        <v>0</v>
      </c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3"/>
      <c r="AS22" s="23"/>
      <c r="AT22" s="23"/>
      <c r="AU22" s="23"/>
      <c r="AV22" s="23"/>
      <c r="AW22" s="23"/>
      <c r="AX22" s="23"/>
      <c r="AY22" s="23"/>
      <c r="AZ22" s="23"/>
      <c r="BA22" s="23"/>
      <c r="BB22" s="23"/>
      <c r="BC22" s="23"/>
      <c r="BD22" s="23"/>
      <c r="BE22" s="23"/>
      <c r="BF22" s="23"/>
      <c r="BG22" s="23"/>
      <c r="BH22" s="23"/>
      <c r="BI22" s="23"/>
      <c r="BJ22" s="23"/>
      <c r="BK22" s="23"/>
    </row>
    <row r="23" spans="1:71" s="12" customFormat="1">
      <c r="A23" s="3" t="s">
        <v>59</v>
      </c>
      <c r="B23" s="61" t="s">
        <v>60</v>
      </c>
      <c r="C23" s="4">
        <f>SUM($C$24,$C$27,$C$29)</f>
        <v>0.92799999999999994</v>
      </c>
      <c r="D23" s="4">
        <f>SUM($D$24,$D$27,$D$29)</f>
        <v>2.6029999999999998</v>
      </c>
      <c r="E23" s="4">
        <f>SUM($E$24,$E$27,$E$29)</f>
        <v>5.2839999999999998</v>
      </c>
      <c r="F23" s="4">
        <f t="shared" si="0"/>
        <v>2.938333333333333</v>
      </c>
      <c r="G23" s="5" t="s">
        <v>10</v>
      </c>
      <c r="H23" s="4" t="s">
        <v>10</v>
      </c>
      <c r="I23" s="4">
        <f>SUM($I$24,$I$27,$I$29)</f>
        <v>3231.1519883080691</v>
      </c>
      <c r="J23" s="30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  <c r="AA23" s="15"/>
      <c r="AB23" s="15"/>
      <c r="AC23" s="15"/>
      <c r="AD23" s="15"/>
      <c r="AE23" s="15"/>
      <c r="AF23" s="15"/>
      <c r="AG23" s="15"/>
      <c r="AH23" s="15"/>
      <c r="AI23" s="15"/>
      <c r="AJ23" s="15"/>
      <c r="AK23" s="15"/>
      <c r="AL23" s="15"/>
      <c r="AM23" s="15"/>
      <c r="AN23" s="15"/>
      <c r="AO23" s="15"/>
      <c r="AP23" s="15"/>
      <c r="AQ23" s="15"/>
      <c r="AR23" s="15"/>
      <c r="AS23" s="15"/>
      <c r="AT23" s="15"/>
      <c r="AU23" s="15"/>
      <c r="AV23" s="15"/>
      <c r="AW23" s="15"/>
      <c r="AX23" s="15"/>
      <c r="AY23" s="15"/>
      <c r="AZ23" s="15"/>
      <c r="BA23" s="15"/>
      <c r="BB23" s="15"/>
      <c r="BC23" s="15"/>
      <c r="BD23" s="15"/>
      <c r="BE23" s="15"/>
      <c r="BF23" s="15"/>
      <c r="BG23" s="15"/>
      <c r="BH23" s="15"/>
      <c r="BI23" s="15"/>
      <c r="BJ23" s="15"/>
      <c r="BK23" s="15"/>
      <c r="BL23" s="15"/>
      <c r="BM23" s="15"/>
      <c r="BN23" s="15"/>
      <c r="BO23" s="15"/>
      <c r="BP23" s="15"/>
      <c r="BQ23" s="15"/>
      <c r="BR23" s="15"/>
      <c r="BS23" s="15"/>
    </row>
    <row r="24" spans="1:71" s="12" customFormat="1">
      <c r="A24" s="3" t="s">
        <v>61</v>
      </c>
      <c r="B24" s="61" t="s">
        <v>37</v>
      </c>
      <c r="C24" s="4">
        <f>SUM($C$25:$C$26)</f>
        <v>0.22600000000000001</v>
      </c>
      <c r="D24" s="4">
        <f>SUM($D$25:$D$26)</f>
        <v>1.3580000000000001</v>
      </c>
      <c r="E24" s="4">
        <f>SUM($E$25:$E$26)</f>
        <v>3.7419999999999995</v>
      </c>
      <c r="F24" s="4">
        <f t="shared" si="0"/>
        <v>1.7753333333333332</v>
      </c>
      <c r="G24" s="4" t="s">
        <v>10</v>
      </c>
      <c r="H24" s="8" t="s">
        <v>10</v>
      </c>
      <c r="I24" s="4">
        <f>SUM($I$25:$I$26)</f>
        <v>1652.7397716408859</v>
      </c>
      <c r="J24" s="30"/>
      <c r="K24" s="26"/>
      <c r="L24" s="26"/>
      <c r="M24" s="26"/>
      <c r="N24" s="26"/>
      <c r="O24" s="26"/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  <c r="AF24" s="26"/>
      <c r="AG24" s="26"/>
      <c r="AH24" s="26"/>
      <c r="AI24" s="26"/>
      <c r="AJ24" s="26"/>
      <c r="AK24" s="26"/>
      <c r="AL24" s="26"/>
      <c r="AM24" s="26"/>
      <c r="AN24" s="26"/>
      <c r="AO24" s="26"/>
      <c r="AP24" s="26"/>
      <c r="AQ24" s="26"/>
      <c r="AR24" s="26"/>
      <c r="AS24" s="26"/>
      <c r="AT24" s="26"/>
      <c r="AU24" s="26"/>
      <c r="AV24" s="26"/>
      <c r="AW24" s="26"/>
      <c r="AX24" s="26"/>
      <c r="AY24" s="26"/>
      <c r="AZ24" s="26"/>
      <c r="BA24" s="26"/>
      <c r="BB24" s="26"/>
      <c r="BC24" s="26"/>
      <c r="BD24" s="26"/>
      <c r="BE24" s="26"/>
      <c r="BF24" s="26"/>
      <c r="BG24" s="26"/>
      <c r="BH24" s="26"/>
      <c r="BI24" s="26"/>
      <c r="BJ24" s="26"/>
      <c r="BK24" s="26"/>
      <c r="BL24" s="26"/>
      <c r="BM24" s="26"/>
      <c r="BN24" s="26"/>
      <c r="BO24" s="26"/>
      <c r="BP24" s="26"/>
      <c r="BQ24" s="26"/>
      <c r="BR24" s="26"/>
      <c r="BS24" s="26"/>
    </row>
    <row r="25" spans="1:71" s="25" customFormat="1" ht="47.25">
      <c r="A25" s="3" t="s">
        <v>335</v>
      </c>
      <c r="B25" s="49" t="s">
        <v>262</v>
      </c>
      <c r="C25" s="8">
        <v>0.22600000000000001</v>
      </c>
      <c r="D25" s="8">
        <v>1.3580000000000001</v>
      </c>
      <c r="E25" s="8">
        <v>3.7419999999999995</v>
      </c>
      <c r="F25" s="8">
        <f t="shared" si="0"/>
        <v>1.7753333333333332</v>
      </c>
      <c r="G25" s="8">
        <v>885768.80597097229</v>
      </c>
      <c r="H25" s="8">
        <v>1.05100356465448</v>
      </c>
      <c r="I25" s="8">
        <f t="shared" ref="I25:I26" si="1">(F25*G25*H25)/1000</f>
        <v>1652.7397716408859</v>
      </c>
      <c r="J25" s="23"/>
      <c r="K25" s="23"/>
      <c r="L25" s="23"/>
      <c r="M25" s="23"/>
      <c r="N25" s="23"/>
      <c r="O25" s="23"/>
      <c r="P25" s="23"/>
      <c r="Q25" s="23"/>
      <c r="R25" s="23"/>
      <c r="S25" s="23"/>
      <c r="T25" s="23"/>
      <c r="U25" s="23"/>
      <c r="V25" s="23"/>
      <c r="W25" s="23"/>
      <c r="X25" s="23"/>
      <c r="Y25" s="23"/>
      <c r="Z25" s="23"/>
      <c r="AA25" s="23"/>
      <c r="AB25" s="23"/>
      <c r="AC25" s="23"/>
      <c r="AD25" s="23"/>
      <c r="AE25" s="23"/>
      <c r="AF25" s="23"/>
      <c r="AG25" s="23"/>
      <c r="AH25" s="23"/>
      <c r="AI25" s="23"/>
      <c r="AJ25" s="23"/>
      <c r="AK25" s="23"/>
      <c r="AL25" s="23"/>
      <c r="AM25" s="23"/>
      <c r="AN25" s="23"/>
      <c r="AO25" s="23"/>
      <c r="AP25" s="23"/>
      <c r="AQ25" s="23"/>
      <c r="AR25" s="23"/>
      <c r="AS25" s="23"/>
      <c r="AT25" s="23"/>
      <c r="AU25" s="23"/>
      <c r="AV25" s="23"/>
      <c r="AW25" s="23"/>
      <c r="AX25" s="23"/>
      <c r="AY25" s="23"/>
      <c r="AZ25" s="23"/>
      <c r="BA25" s="23"/>
      <c r="BB25" s="23"/>
      <c r="BC25" s="23"/>
      <c r="BD25" s="23"/>
      <c r="BE25" s="23"/>
      <c r="BF25" s="23"/>
      <c r="BG25" s="23"/>
      <c r="BH25" s="23"/>
      <c r="BI25" s="23"/>
      <c r="BJ25" s="23"/>
      <c r="BK25" s="23"/>
    </row>
    <row r="26" spans="1:71" s="25" customFormat="1" ht="47.25">
      <c r="A26" s="3" t="s">
        <v>336</v>
      </c>
      <c r="B26" s="49" t="s">
        <v>263</v>
      </c>
      <c r="C26" s="8">
        <v>0</v>
      </c>
      <c r="D26" s="8">
        <v>0</v>
      </c>
      <c r="E26" s="8">
        <v>0</v>
      </c>
      <c r="F26" s="4">
        <f t="shared" si="0"/>
        <v>0</v>
      </c>
      <c r="G26" s="8">
        <v>259976.18002988459</v>
      </c>
      <c r="H26" s="8">
        <v>1.05100356465448</v>
      </c>
      <c r="I26" s="8">
        <f t="shared" si="1"/>
        <v>0</v>
      </c>
      <c r="J26" s="23"/>
      <c r="K26" s="23"/>
      <c r="L26" s="23"/>
      <c r="M26" s="23"/>
      <c r="N26" s="23"/>
      <c r="O26" s="23"/>
      <c r="P26" s="23"/>
      <c r="Q26" s="23"/>
      <c r="R26" s="23"/>
      <c r="S26" s="23"/>
      <c r="T26" s="23"/>
      <c r="U26" s="23"/>
      <c r="V26" s="23"/>
      <c r="W26" s="23"/>
      <c r="X26" s="23"/>
      <c r="Y26" s="23"/>
      <c r="Z26" s="23"/>
      <c r="AA26" s="23"/>
      <c r="AB26" s="23"/>
      <c r="AC26" s="23"/>
      <c r="AD26" s="23"/>
      <c r="AE26" s="23"/>
      <c r="AF26" s="23"/>
      <c r="AG26" s="23"/>
      <c r="AH26" s="23"/>
      <c r="AI26" s="23"/>
      <c r="AJ26" s="23"/>
      <c r="AK26" s="23"/>
      <c r="AL26" s="23"/>
      <c r="AM26" s="23"/>
      <c r="AN26" s="23"/>
      <c r="AO26" s="23"/>
      <c r="AP26" s="23"/>
      <c r="AQ26" s="23"/>
      <c r="AR26" s="23"/>
      <c r="AS26" s="23"/>
      <c r="AT26" s="23"/>
      <c r="AU26" s="23"/>
      <c r="AV26" s="23"/>
      <c r="AW26" s="23"/>
      <c r="AX26" s="23"/>
      <c r="AY26" s="23"/>
      <c r="AZ26" s="23"/>
      <c r="BA26" s="23"/>
      <c r="BB26" s="23"/>
      <c r="BC26" s="23"/>
      <c r="BD26" s="23"/>
      <c r="BE26" s="23"/>
      <c r="BF26" s="23"/>
      <c r="BG26" s="23"/>
      <c r="BH26" s="23"/>
      <c r="BI26" s="23"/>
      <c r="BJ26" s="23"/>
      <c r="BK26" s="23"/>
    </row>
    <row r="27" spans="1:71">
      <c r="A27" s="3" t="s">
        <v>62</v>
      </c>
      <c r="B27" s="61" t="s">
        <v>38</v>
      </c>
      <c r="C27" s="4">
        <f>SUM($C$28)</f>
        <v>0.70199999999999996</v>
      </c>
      <c r="D27" s="4">
        <f>SUM($D$28)</f>
        <v>1.2449999999999999</v>
      </c>
      <c r="E27" s="4">
        <f>SUM($E$28)</f>
        <v>1.542</v>
      </c>
      <c r="F27" s="4">
        <f t="shared" si="0"/>
        <v>1.163</v>
      </c>
      <c r="G27" s="4" t="s">
        <v>10</v>
      </c>
      <c r="H27" s="8" t="s">
        <v>10</v>
      </c>
      <c r="I27" s="4">
        <f>SUM($I$28)</f>
        <v>1578.4122166671832</v>
      </c>
      <c r="J27" s="30"/>
      <c r="K27" s="26"/>
      <c r="L27" s="26"/>
      <c r="M27" s="26"/>
      <c r="N27" s="26"/>
      <c r="O27" s="26"/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  <c r="AF27" s="26"/>
      <c r="AG27" s="26"/>
      <c r="AH27" s="26"/>
      <c r="AI27" s="26"/>
      <c r="AJ27" s="26"/>
      <c r="AK27" s="26"/>
      <c r="AL27" s="26"/>
      <c r="AM27" s="26"/>
      <c r="AN27" s="26"/>
      <c r="AO27" s="26"/>
      <c r="AP27" s="26"/>
      <c r="AQ27" s="26"/>
      <c r="AR27" s="26"/>
      <c r="AS27" s="26"/>
      <c r="AT27" s="26"/>
      <c r="AU27" s="26"/>
      <c r="AV27" s="26"/>
      <c r="AW27" s="26"/>
      <c r="AX27" s="26"/>
      <c r="AY27" s="26"/>
      <c r="AZ27" s="26"/>
      <c r="BA27" s="26"/>
      <c r="BB27" s="26"/>
      <c r="BC27" s="26"/>
      <c r="BD27" s="26"/>
      <c r="BE27" s="26"/>
      <c r="BF27" s="26"/>
      <c r="BG27" s="26"/>
      <c r="BH27" s="26"/>
      <c r="BI27" s="26"/>
      <c r="BJ27" s="26"/>
      <c r="BK27" s="26"/>
      <c r="BL27" s="26"/>
      <c r="BM27" s="26"/>
      <c r="BN27" s="26"/>
      <c r="BO27" s="26"/>
      <c r="BP27" s="26"/>
      <c r="BQ27" s="26"/>
      <c r="BR27" s="26"/>
      <c r="BS27" s="26"/>
    </row>
    <row r="28" spans="1:71" s="24" customFormat="1" ht="47.25">
      <c r="A28" s="3" t="s">
        <v>337</v>
      </c>
      <c r="B28" s="49" t="s">
        <v>264</v>
      </c>
      <c r="C28" s="8">
        <v>0.70199999999999996</v>
      </c>
      <c r="D28" s="8">
        <v>1.2449999999999999</v>
      </c>
      <c r="E28" s="8">
        <f>0.435+0.414+0.321+0.046+0.326</f>
        <v>1.542</v>
      </c>
      <c r="F28" s="8">
        <f t="shared" si="0"/>
        <v>1.163</v>
      </c>
      <c r="G28" s="8">
        <v>1291327.8867344088</v>
      </c>
      <c r="H28" s="8">
        <v>1.05100356465448</v>
      </c>
      <c r="I28" s="8">
        <f>(F28*G28*H28)/1000</f>
        <v>1578.4122166671832</v>
      </c>
      <c r="J28" s="23"/>
      <c r="K28" s="23"/>
      <c r="L28" s="23"/>
      <c r="M28" s="23"/>
      <c r="N28" s="23"/>
      <c r="O28" s="23"/>
      <c r="P28" s="23"/>
      <c r="Q28" s="23"/>
      <c r="R28" s="23"/>
      <c r="S28" s="23"/>
      <c r="T28" s="23"/>
      <c r="U28" s="23"/>
      <c r="V28" s="23"/>
      <c r="W28" s="23"/>
      <c r="X28" s="23"/>
      <c r="Y28" s="23"/>
      <c r="Z28" s="23"/>
      <c r="AA28" s="23"/>
      <c r="AB28" s="23"/>
      <c r="AC28" s="23"/>
      <c r="AD28" s="23"/>
      <c r="AE28" s="23"/>
      <c r="AF28" s="23"/>
      <c r="AG28" s="23"/>
      <c r="AH28" s="23"/>
      <c r="AI28" s="23"/>
      <c r="AJ28" s="23"/>
      <c r="AK28" s="23"/>
      <c r="AL28" s="23"/>
      <c r="AM28" s="23"/>
      <c r="AN28" s="23"/>
      <c r="AO28" s="23"/>
      <c r="AP28" s="23"/>
      <c r="AQ28" s="23"/>
      <c r="AR28" s="23"/>
      <c r="AS28" s="23"/>
      <c r="AT28" s="23"/>
      <c r="AU28" s="23"/>
      <c r="AV28" s="23"/>
      <c r="AW28" s="23"/>
      <c r="AX28" s="23"/>
      <c r="AY28" s="23"/>
      <c r="AZ28" s="23"/>
      <c r="BA28" s="23"/>
      <c r="BB28" s="23"/>
      <c r="BC28" s="23"/>
      <c r="BD28" s="23"/>
      <c r="BE28" s="23"/>
      <c r="BF28" s="23"/>
      <c r="BG28" s="23"/>
      <c r="BH28" s="23"/>
      <c r="BI28" s="23"/>
      <c r="BJ28" s="23"/>
      <c r="BK28" s="23"/>
    </row>
    <row r="29" spans="1:71" s="12" customFormat="1">
      <c r="A29" s="3" t="s">
        <v>63</v>
      </c>
      <c r="B29" s="61" t="s">
        <v>39</v>
      </c>
      <c r="C29" s="4">
        <f>SUM($C$30)</f>
        <v>0</v>
      </c>
      <c r="D29" s="4">
        <f>SUM($D$30)</f>
        <v>0</v>
      </c>
      <c r="E29" s="4">
        <f>SUM($E$30)</f>
        <v>0</v>
      </c>
      <c r="F29" s="4">
        <f t="shared" si="0"/>
        <v>0</v>
      </c>
      <c r="G29" s="4" t="s">
        <v>10</v>
      </c>
      <c r="H29" s="8" t="s">
        <v>10</v>
      </c>
      <c r="I29" s="4">
        <f>SUM($I$30)</f>
        <v>0</v>
      </c>
      <c r="J29" s="30"/>
      <c r="K29" s="26"/>
      <c r="L29" s="26"/>
      <c r="M29" s="26"/>
      <c r="N29" s="26"/>
      <c r="O29" s="26"/>
      <c r="P29" s="26"/>
      <c r="Q29" s="26"/>
      <c r="R29" s="2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  <c r="AF29" s="26"/>
      <c r="AG29" s="26"/>
      <c r="AH29" s="26"/>
      <c r="AI29" s="26"/>
      <c r="AJ29" s="26"/>
      <c r="AK29" s="26"/>
      <c r="AL29" s="26"/>
      <c r="AM29" s="26"/>
      <c r="AN29" s="26"/>
      <c r="AO29" s="26"/>
      <c r="AP29" s="26"/>
      <c r="AQ29" s="26"/>
      <c r="AR29" s="26"/>
      <c r="AS29" s="26"/>
      <c r="AT29" s="26"/>
      <c r="AU29" s="26"/>
      <c r="AV29" s="26"/>
      <c r="AW29" s="26"/>
      <c r="AX29" s="26"/>
      <c r="AY29" s="26"/>
      <c r="AZ29" s="26"/>
      <c r="BA29" s="26"/>
      <c r="BB29" s="26"/>
      <c r="BC29" s="26"/>
      <c r="BD29" s="26"/>
      <c r="BE29" s="26"/>
      <c r="BF29" s="26"/>
      <c r="BG29" s="26"/>
      <c r="BH29" s="26"/>
      <c r="BI29" s="26"/>
      <c r="BJ29" s="26"/>
      <c r="BK29" s="26"/>
      <c r="BL29" s="26"/>
      <c r="BM29" s="26"/>
      <c r="BN29" s="26"/>
      <c r="BO29" s="26"/>
      <c r="BP29" s="26"/>
      <c r="BQ29" s="26"/>
      <c r="BR29" s="26"/>
      <c r="BS29" s="26"/>
    </row>
    <row r="30" spans="1:71" s="25" customFormat="1" ht="47.25">
      <c r="A30" s="3" t="s">
        <v>338</v>
      </c>
      <c r="B30" s="49" t="s">
        <v>265</v>
      </c>
      <c r="C30" s="8">
        <v>0</v>
      </c>
      <c r="D30" s="8">
        <v>0</v>
      </c>
      <c r="E30" s="8">
        <v>0</v>
      </c>
      <c r="F30" s="4">
        <f t="shared" si="0"/>
        <v>0</v>
      </c>
      <c r="G30" s="8">
        <v>1203889.8622420207</v>
      </c>
      <c r="H30" s="8">
        <v>1.05100356465448</v>
      </c>
      <c r="I30" s="8">
        <f>(F30*G30*H30)/1000</f>
        <v>0</v>
      </c>
      <c r="J30" s="23"/>
      <c r="K30" s="23"/>
      <c r="L30" s="23"/>
      <c r="M30" s="23"/>
      <c r="N30" s="23"/>
      <c r="O30" s="23"/>
      <c r="P30" s="23"/>
      <c r="Q30" s="23"/>
      <c r="R30" s="23"/>
      <c r="S30" s="23"/>
      <c r="T30" s="23"/>
      <c r="U30" s="23"/>
      <c r="V30" s="23"/>
      <c r="W30" s="23"/>
      <c r="X30" s="23"/>
      <c r="Y30" s="23"/>
      <c r="Z30" s="23"/>
      <c r="AA30" s="23"/>
      <c r="AB30" s="23"/>
      <c r="AC30" s="23"/>
      <c r="AD30" s="23"/>
      <c r="AE30" s="23"/>
      <c r="AF30" s="23"/>
      <c r="AG30" s="23"/>
      <c r="AH30" s="23"/>
      <c r="AI30" s="23"/>
      <c r="AJ30" s="23"/>
      <c r="AK30" s="23"/>
      <c r="AL30" s="23"/>
      <c r="AM30" s="23"/>
      <c r="AN30" s="23"/>
      <c r="AO30" s="23"/>
      <c r="AP30" s="23"/>
      <c r="AQ30" s="23"/>
      <c r="AR30" s="23"/>
      <c r="AS30" s="23"/>
      <c r="AT30" s="23"/>
      <c r="AU30" s="23"/>
      <c r="AV30" s="23"/>
      <c r="AW30" s="23"/>
      <c r="AX30" s="23"/>
      <c r="AY30" s="23"/>
      <c r="AZ30" s="23"/>
      <c r="BA30" s="23"/>
      <c r="BB30" s="23"/>
      <c r="BC30" s="23"/>
      <c r="BD30" s="23"/>
      <c r="BE30" s="23"/>
      <c r="BF30" s="23"/>
      <c r="BG30" s="23"/>
      <c r="BH30" s="23"/>
      <c r="BI30" s="23"/>
      <c r="BJ30" s="23"/>
      <c r="BK30" s="23"/>
    </row>
    <row r="31" spans="1:71">
      <c r="A31" s="3" t="s">
        <v>64</v>
      </c>
      <c r="B31" s="61" t="s">
        <v>65</v>
      </c>
      <c r="C31" s="4">
        <f>SUM($C$32,$C$36,$C$39)</f>
        <v>0</v>
      </c>
      <c r="D31" s="4">
        <f>SUM($D$32,$D$36,$D$39)</f>
        <v>0</v>
      </c>
      <c r="E31" s="4">
        <f>SUM($E$32,$E$36,$E$39)</f>
        <v>0</v>
      </c>
      <c r="F31" s="4">
        <f t="shared" si="0"/>
        <v>0</v>
      </c>
      <c r="G31" s="5" t="s">
        <v>10</v>
      </c>
      <c r="H31" s="4" t="s">
        <v>10</v>
      </c>
      <c r="I31" s="4">
        <f>SUM($I$32,$I$36,$I$39)</f>
        <v>0</v>
      </c>
      <c r="J31" s="30"/>
    </row>
    <row r="32" spans="1:71">
      <c r="A32" s="3" t="s">
        <v>311</v>
      </c>
      <c r="B32" s="61" t="s">
        <v>37</v>
      </c>
      <c r="C32" s="4">
        <f>SUM($C$33:$C$35)</f>
        <v>0</v>
      </c>
      <c r="D32" s="4">
        <f>SUM($D$33:$D$35)</f>
        <v>0</v>
      </c>
      <c r="E32" s="4">
        <f>SUM($E$33:$E$35)</f>
        <v>0</v>
      </c>
      <c r="F32" s="4">
        <f t="shared" si="0"/>
        <v>0</v>
      </c>
      <c r="G32" s="5" t="s">
        <v>10</v>
      </c>
      <c r="H32" s="4" t="s">
        <v>10</v>
      </c>
      <c r="I32" s="4">
        <f>SUM($I$33:$I$35)</f>
        <v>0</v>
      </c>
      <c r="J32" s="30"/>
      <c r="K32" s="26"/>
      <c r="L32" s="26"/>
      <c r="M32" s="26"/>
      <c r="N32" s="26"/>
      <c r="O32" s="26"/>
      <c r="P32" s="26"/>
      <c r="Q32" s="26"/>
      <c r="R32" s="2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  <c r="AF32" s="26"/>
      <c r="AG32" s="26"/>
      <c r="AH32" s="26"/>
      <c r="AI32" s="26"/>
      <c r="AJ32" s="26"/>
      <c r="AK32" s="26"/>
      <c r="AL32" s="26"/>
      <c r="AM32" s="26"/>
      <c r="AN32" s="26"/>
      <c r="AO32" s="26"/>
      <c r="AP32" s="26"/>
      <c r="AQ32" s="26"/>
      <c r="AR32" s="26"/>
      <c r="AS32" s="26"/>
      <c r="AT32" s="26"/>
      <c r="AU32" s="26"/>
      <c r="AV32" s="26"/>
      <c r="AW32" s="26"/>
      <c r="AX32" s="26"/>
      <c r="AY32" s="26"/>
      <c r="AZ32" s="26"/>
      <c r="BA32" s="26"/>
      <c r="BB32" s="26"/>
      <c r="BC32" s="26"/>
      <c r="BD32" s="26"/>
      <c r="BE32" s="26"/>
      <c r="BF32" s="26"/>
      <c r="BG32" s="26"/>
      <c r="BH32" s="26"/>
      <c r="BI32" s="26"/>
      <c r="BJ32" s="26"/>
      <c r="BK32" s="26"/>
      <c r="BL32" s="26"/>
      <c r="BM32" s="26"/>
      <c r="BN32" s="26"/>
      <c r="BO32" s="26"/>
      <c r="BP32" s="26"/>
      <c r="BQ32" s="26"/>
      <c r="BR32" s="26"/>
      <c r="BS32" s="26"/>
    </row>
    <row r="33" spans="1:71" s="24" customFormat="1" ht="47.25">
      <c r="A33" s="3" t="s">
        <v>339</v>
      </c>
      <c r="B33" s="49" t="s">
        <v>266</v>
      </c>
      <c r="C33" s="8">
        <v>0</v>
      </c>
      <c r="D33" s="8">
        <v>0</v>
      </c>
      <c r="E33" s="8">
        <v>0</v>
      </c>
      <c r="F33" s="4">
        <f t="shared" si="0"/>
        <v>0</v>
      </c>
      <c r="G33" s="31">
        <v>723248.16593858926</v>
      </c>
      <c r="H33" s="8">
        <v>1.05100356465448</v>
      </c>
      <c r="I33" s="8">
        <f>(F33*G33*H33)/1000</f>
        <v>0</v>
      </c>
      <c r="J33" s="23"/>
      <c r="K33" s="23"/>
      <c r="L33" s="23"/>
      <c r="M33" s="23"/>
      <c r="N33" s="23"/>
      <c r="O33" s="23"/>
      <c r="P33" s="23"/>
      <c r="Q33" s="23"/>
      <c r="R33" s="23"/>
      <c r="S33" s="23"/>
      <c r="T33" s="23"/>
      <c r="U33" s="23"/>
      <c r="V33" s="23"/>
      <c r="W33" s="23"/>
      <c r="X33" s="23"/>
      <c r="Y33" s="23"/>
      <c r="Z33" s="23"/>
      <c r="AA33" s="23"/>
      <c r="AB33" s="23"/>
      <c r="AC33" s="23"/>
      <c r="AD33" s="23"/>
      <c r="AE33" s="23"/>
      <c r="AF33" s="23"/>
      <c r="AG33" s="23"/>
      <c r="AH33" s="23"/>
      <c r="AI33" s="23"/>
      <c r="AJ33" s="23"/>
      <c r="AK33" s="23"/>
      <c r="AL33" s="23"/>
      <c r="AM33" s="23"/>
      <c r="AN33" s="23"/>
      <c r="AO33" s="23"/>
      <c r="AP33" s="23"/>
      <c r="AQ33" s="23"/>
      <c r="AR33" s="23"/>
      <c r="AS33" s="23"/>
      <c r="AT33" s="23"/>
      <c r="AU33" s="23"/>
      <c r="AV33" s="23"/>
      <c r="AW33" s="23"/>
      <c r="AX33" s="23"/>
      <c r="AY33" s="23"/>
      <c r="AZ33" s="23"/>
      <c r="BA33" s="23"/>
      <c r="BB33" s="23"/>
      <c r="BC33" s="23"/>
      <c r="BD33" s="23"/>
      <c r="BE33" s="23"/>
      <c r="BF33" s="23"/>
      <c r="BG33" s="23"/>
      <c r="BH33" s="23"/>
      <c r="BI33" s="23"/>
      <c r="BJ33" s="23"/>
      <c r="BK33" s="23"/>
    </row>
    <row r="34" spans="1:71" s="24" customFormat="1" ht="47.25">
      <c r="A34" s="3" t="s">
        <v>340</v>
      </c>
      <c r="B34" s="49" t="s">
        <v>267</v>
      </c>
      <c r="C34" s="8">
        <v>0</v>
      </c>
      <c r="D34" s="8">
        <v>0</v>
      </c>
      <c r="E34" s="8">
        <v>0</v>
      </c>
      <c r="F34" s="4">
        <f t="shared" si="0"/>
        <v>0</v>
      </c>
      <c r="G34" s="31">
        <v>526588.4996808049</v>
      </c>
      <c r="H34" s="8">
        <v>1.05100356465448</v>
      </c>
      <c r="I34" s="8">
        <f>(F34*G34*H34)/1000</f>
        <v>0</v>
      </c>
      <c r="J34" s="23"/>
      <c r="K34" s="23"/>
      <c r="L34" s="23"/>
      <c r="M34" s="23"/>
      <c r="N34" s="23"/>
      <c r="O34" s="23"/>
      <c r="P34" s="23"/>
      <c r="Q34" s="23"/>
      <c r="R34" s="23"/>
      <c r="S34" s="23"/>
      <c r="T34" s="23"/>
      <c r="U34" s="23"/>
      <c r="V34" s="23"/>
      <c r="W34" s="23"/>
      <c r="X34" s="23"/>
      <c r="Y34" s="23"/>
      <c r="Z34" s="23"/>
      <c r="AA34" s="23"/>
      <c r="AB34" s="23"/>
      <c r="AC34" s="23"/>
      <c r="AD34" s="23"/>
      <c r="AE34" s="23"/>
      <c r="AF34" s="23"/>
      <c r="AG34" s="23"/>
      <c r="AH34" s="23"/>
      <c r="AI34" s="23"/>
      <c r="AJ34" s="23"/>
      <c r="AK34" s="23"/>
      <c r="AL34" s="23"/>
      <c r="AM34" s="23"/>
      <c r="AN34" s="23"/>
      <c r="AO34" s="23"/>
      <c r="AP34" s="23"/>
      <c r="AQ34" s="23"/>
      <c r="AR34" s="23"/>
      <c r="AS34" s="23"/>
      <c r="AT34" s="23"/>
      <c r="AU34" s="23"/>
      <c r="AV34" s="23"/>
      <c r="AW34" s="23"/>
      <c r="AX34" s="23"/>
      <c r="AY34" s="23"/>
      <c r="AZ34" s="23"/>
      <c r="BA34" s="23"/>
      <c r="BB34" s="23"/>
      <c r="BC34" s="23"/>
      <c r="BD34" s="23"/>
      <c r="BE34" s="23"/>
      <c r="BF34" s="23"/>
      <c r="BG34" s="23"/>
      <c r="BH34" s="23"/>
      <c r="BI34" s="23"/>
      <c r="BJ34" s="23"/>
      <c r="BK34" s="23"/>
    </row>
    <row r="35" spans="1:71" s="24" customFormat="1" ht="47.25">
      <c r="A35" s="3" t="s">
        <v>341</v>
      </c>
      <c r="B35" s="49" t="s">
        <v>268</v>
      </c>
      <c r="C35" s="8">
        <v>0</v>
      </c>
      <c r="D35" s="8">
        <v>0</v>
      </c>
      <c r="E35" s="8">
        <v>0</v>
      </c>
      <c r="F35" s="4">
        <f t="shared" si="0"/>
        <v>0</v>
      </c>
      <c r="G35" s="31">
        <v>1734447.2100635932</v>
      </c>
      <c r="H35" s="8">
        <v>1.05100356465448</v>
      </c>
      <c r="I35" s="8">
        <f>(F35*G35*H35)/1000</f>
        <v>0</v>
      </c>
      <c r="J35" s="23"/>
      <c r="K35" s="23"/>
      <c r="L35" s="23"/>
      <c r="M35" s="23"/>
      <c r="N35" s="23"/>
      <c r="O35" s="23"/>
      <c r="P35" s="23"/>
      <c r="Q35" s="23"/>
      <c r="R35" s="23"/>
      <c r="S35" s="23"/>
      <c r="T35" s="23"/>
      <c r="U35" s="23"/>
      <c r="V35" s="23"/>
      <c r="W35" s="23"/>
      <c r="X35" s="23"/>
      <c r="Y35" s="23"/>
      <c r="Z35" s="23"/>
      <c r="AA35" s="23"/>
      <c r="AB35" s="23"/>
      <c r="AC35" s="23"/>
      <c r="AD35" s="23"/>
      <c r="AE35" s="23"/>
      <c r="AF35" s="23"/>
      <c r="AG35" s="23"/>
      <c r="AH35" s="23"/>
      <c r="AI35" s="23"/>
      <c r="AJ35" s="23"/>
      <c r="AK35" s="23"/>
      <c r="AL35" s="23"/>
      <c r="AM35" s="23"/>
      <c r="AN35" s="23"/>
      <c r="AO35" s="23"/>
      <c r="AP35" s="23"/>
      <c r="AQ35" s="23"/>
      <c r="AR35" s="23"/>
      <c r="AS35" s="23"/>
      <c r="AT35" s="23"/>
      <c r="AU35" s="23"/>
      <c r="AV35" s="23"/>
      <c r="AW35" s="23"/>
      <c r="AX35" s="23"/>
      <c r="AY35" s="23"/>
      <c r="AZ35" s="23"/>
      <c r="BA35" s="23"/>
      <c r="BB35" s="23"/>
      <c r="BC35" s="23"/>
      <c r="BD35" s="23"/>
      <c r="BE35" s="23"/>
      <c r="BF35" s="23"/>
      <c r="BG35" s="23"/>
      <c r="BH35" s="23"/>
      <c r="BI35" s="23"/>
      <c r="BJ35" s="23"/>
      <c r="BK35" s="23"/>
    </row>
    <row r="36" spans="1:71" s="24" customFormat="1">
      <c r="A36" s="3" t="s">
        <v>312</v>
      </c>
      <c r="B36" s="61" t="s">
        <v>38</v>
      </c>
      <c r="C36" s="8">
        <f>SUM($C$37:$C$38)</f>
        <v>0</v>
      </c>
      <c r="D36" s="8">
        <f>SUM($D$37:$D$38)</f>
        <v>0</v>
      </c>
      <c r="E36" s="8">
        <f>SUM($E$37:$E$38)</f>
        <v>0</v>
      </c>
      <c r="F36" s="8">
        <f t="shared" si="0"/>
        <v>0</v>
      </c>
      <c r="G36" s="31" t="s">
        <v>10</v>
      </c>
      <c r="H36" s="8" t="s">
        <v>10</v>
      </c>
      <c r="I36" s="8">
        <f>SUM($I$37:$I$38)</f>
        <v>0</v>
      </c>
      <c r="J36" s="30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3"/>
      <c r="AA36" s="23"/>
      <c r="AB36" s="23"/>
      <c r="AC36" s="23"/>
      <c r="AD36" s="23"/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3"/>
      <c r="BB36" s="23"/>
      <c r="BC36" s="23"/>
      <c r="BD36" s="23"/>
      <c r="BE36" s="23"/>
      <c r="BF36" s="23"/>
      <c r="BG36" s="23"/>
      <c r="BH36" s="23"/>
      <c r="BI36" s="23"/>
      <c r="BJ36" s="23"/>
      <c r="BK36" s="23"/>
    </row>
    <row r="37" spans="1:71" s="24" customFormat="1" ht="47.25">
      <c r="A37" s="3" t="s">
        <v>342</v>
      </c>
      <c r="B37" s="49" t="s">
        <v>269</v>
      </c>
      <c r="C37" s="8">
        <v>0</v>
      </c>
      <c r="D37" s="8">
        <v>0</v>
      </c>
      <c r="E37" s="8">
        <v>0</v>
      </c>
      <c r="F37" s="4">
        <f t="shared" si="0"/>
        <v>0</v>
      </c>
      <c r="G37" s="8">
        <v>1327516.1254305413</v>
      </c>
      <c r="H37" s="8">
        <v>1.05100356465448</v>
      </c>
      <c r="I37" s="8">
        <f>(F37*G37*H37)/1000</f>
        <v>0</v>
      </c>
      <c r="J37" s="23"/>
      <c r="K37" s="23"/>
      <c r="L37" s="23"/>
      <c r="M37" s="23"/>
      <c r="N37" s="23"/>
      <c r="O37" s="23"/>
      <c r="P37" s="23"/>
      <c r="Q37" s="23"/>
      <c r="R37" s="23"/>
      <c r="S37" s="23"/>
      <c r="T37" s="23"/>
      <c r="U37" s="23"/>
      <c r="V37" s="23"/>
      <c r="W37" s="23"/>
      <c r="X37" s="23"/>
      <c r="Y37" s="23"/>
      <c r="Z37" s="23"/>
      <c r="AA37" s="23"/>
      <c r="AB37" s="23"/>
      <c r="AC37" s="23"/>
      <c r="AD37" s="23"/>
      <c r="AE37" s="23"/>
      <c r="AF37" s="23"/>
      <c r="AG37" s="23"/>
      <c r="AH37" s="23"/>
      <c r="AI37" s="23"/>
      <c r="AJ37" s="23"/>
      <c r="AK37" s="23"/>
      <c r="AL37" s="23"/>
      <c r="AM37" s="23"/>
      <c r="AN37" s="23"/>
      <c r="AO37" s="23"/>
      <c r="AP37" s="23"/>
      <c r="AQ37" s="23"/>
      <c r="AR37" s="23"/>
      <c r="AS37" s="23"/>
      <c r="AT37" s="23"/>
      <c r="AU37" s="23"/>
      <c r="AV37" s="23"/>
      <c r="AW37" s="23"/>
      <c r="AX37" s="23"/>
      <c r="AY37" s="23"/>
      <c r="AZ37" s="23"/>
      <c r="BA37" s="23"/>
      <c r="BB37" s="23"/>
      <c r="BC37" s="23"/>
      <c r="BD37" s="23"/>
      <c r="BE37" s="23"/>
      <c r="BF37" s="23"/>
      <c r="BG37" s="23"/>
      <c r="BH37" s="23"/>
      <c r="BI37" s="23"/>
      <c r="BJ37" s="23"/>
      <c r="BK37" s="23"/>
    </row>
    <row r="38" spans="1:71" s="24" customFormat="1" ht="47.25">
      <c r="A38" s="3" t="s">
        <v>343</v>
      </c>
      <c r="B38" s="49" t="s">
        <v>270</v>
      </c>
      <c r="C38" s="8">
        <v>0</v>
      </c>
      <c r="D38" s="8">
        <v>0</v>
      </c>
      <c r="E38" s="8">
        <v>0</v>
      </c>
      <c r="F38" s="4">
        <f t="shared" si="0"/>
        <v>0</v>
      </c>
      <c r="G38" s="8">
        <v>605633.39199295198</v>
      </c>
      <c r="H38" s="8">
        <v>1.05100356465448</v>
      </c>
      <c r="I38" s="8">
        <f>(F38*G38*H38)/1000</f>
        <v>0</v>
      </c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3"/>
      <c r="AS38" s="23"/>
      <c r="AT38" s="23"/>
      <c r="AU38" s="23"/>
      <c r="AV38" s="23"/>
      <c r="AW38" s="23"/>
      <c r="AX38" s="23"/>
      <c r="AY38" s="23"/>
      <c r="AZ38" s="23"/>
      <c r="BA38" s="23"/>
      <c r="BB38" s="23"/>
      <c r="BC38" s="23"/>
      <c r="BD38" s="23"/>
      <c r="BE38" s="23"/>
      <c r="BF38" s="23"/>
      <c r="BG38" s="23"/>
      <c r="BH38" s="23"/>
      <c r="BI38" s="23"/>
      <c r="BJ38" s="23"/>
      <c r="BK38" s="23"/>
    </row>
    <row r="39" spans="1:71" s="24" customFormat="1">
      <c r="A39" s="3" t="s">
        <v>313</v>
      </c>
      <c r="B39" s="61" t="s">
        <v>39</v>
      </c>
      <c r="C39" s="8">
        <f>SUM($C$40)</f>
        <v>0</v>
      </c>
      <c r="D39" s="8">
        <f>SUM($D$40)</f>
        <v>0</v>
      </c>
      <c r="E39" s="8">
        <f>SUM($E$40)</f>
        <v>0</v>
      </c>
      <c r="F39" s="8">
        <f t="shared" si="0"/>
        <v>0</v>
      </c>
      <c r="G39" s="8" t="s">
        <v>10</v>
      </c>
      <c r="H39" s="8" t="s">
        <v>10</v>
      </c>
      <c r="I39" s="8">
        <f>SUM($I$40)</f>
        <v>0</v>
      </c>
      <c r="J39" s="30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3"/>
      <c r="AS39" s="23"/>
      <c r="AT39" s="23"/>
      <c r="AU39" s="23"/>
      <c r="AV39" s="23"/>
      <c r="AW39" s="23"/>
      <c r="AX39" s="23"/>
      <c r="AY39" s="23"/>
      <c r="AZ39" s="23"/>
      <c r="BA39" s="23"/>
      <c r="BB39" s="23"/>
      <c r="BC39" s="23"/>
      <c r="BD39" s="23"/>
      <c r="BE39" s="23"/>
      <c r="BF39" s="23"/>
      <c r="BG39" s="23"/>
      <c r="BH39" s="23"/>
      <c r="BI39" s="23"/>
      <c r="BJ39" s="23"/>
      <c r="BK39" s="23"/>
    </row>
    <row r="40" spans="1:71" s="24" customFormat="1" ht="47.25">
      <c r="A40" s="3" t="s">
        <v>344</v>
      </c>
      <c r="B40" s="49" t="s">
        <v>271</v>
      </c>
      <c r="C40" s="8">
        <v>0</v>
      </c>
      <c r="D40" s="8">
        <v>0</v>
      </c>
      <c r="E40" s="8">
        <v>0</v>
      </c>
      <c r="F40" s="4">
        <f t="shared" si="0"/>
        <v>0</v>
      </c>
      <c r="G40" s="8">
        <v>1495077.0616187151</v>
      </c>
      <c r="H40" s="8">
        <v>1.05100356465448</v>
      </c>
      <c r="I40" s="8">
        <f>(F40*G40*H40)/1000</f>
        <v>0</v>
      </c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3"/>
      <c r="AS40" s="23"/>
      <c r="AT40" s="23"/>
      <c r="AU40" s="23"/>
      <c r="AV40" s="23"/>
      <c r="AW40" s="23"/>
      <c r="AX40" s="23"/>
      <c r="AY40" s="23"/>
      <c r="AZ40" s="23"/>
      <c r="BA40" s="23"/>
      <c r="BB40" s="23"/>
      <c r="BC40" s="23"/>
      <c r="BD40" s="23"/>
      <c r="BE40" s="23"/>
      <c r="BF40" s="23"/>
      <c r="BG40" s="23"/>
      <c r="BH40" s="23"/>
      <c r="BI40" s="23"/>
      <c r="BJ40" s="23"/>
      <c r="BK40" s="23"/>
    </row>
    <row r="41" spans="1:71" s="12" customFormat="1" ht="31.5">
      <c r="A41" s="3" t="s">
        <v>66</v>
      </c>
      <c r="B41" s="61" t="s">
        <v>67</v>
      </c>
      <c r="C41" s="4">
        <f>SUM($C$42)</f>
        <v>0</v>
      </c>
      <c r="D41" s="4">
        <f>SUM($D$42)</f>
        <v>0.51500000000000001</v>
      </c>
      <c r="E41" s="4">
        <f>SUM($E$42)</f>
        <v>8.6999999999999994E-2</v>
      </c>
      <c r="F41" s="4">
        <f t="shared" si="0"/>
        <v>0.20066666666666666</v>
      </c>
      <c r="G41" s="5" t="s">
        <v>10</v>
      </c>
      <c r="H41" s="4" t="s">
        <v>10</v>
      </c>
      <c r="I41" s="4">
        <f>SUM($I$42)</f>
        <v>493.6531248744601</v>
      </c>
      <c r="J41" s="30"/>
      <c r="K41" s="15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5"/>
      <c r="W41" s="15"/>
      <c r="X41" s="15"/>
      <c r="Y41" s="15"/>
      <c r="Z41" s="15"/>
      <c r="AA41" s="15"/>
      <c r="AB41" s="15"/>
      <c r="AC41" s="15"/>
      <c r="AD41" s="15"/>
      <c r="AE41" s="15"/>
      <c r="AF41" s="15"/>
      <c r="AG41" s="15"/>
      <c r="AH41" s="15"/>
      <c r="AI41" s="15"/>
      <c r="AJ41" s="15"/>
      <c r="AK41" s="15"/>
      <c r="AL41" s="15"/>
      <c r="AM41" s="15"/>
      <c r="AN41" s="15"/>
      <c r="AO41" s="15"/>
      <c r="AP41" s="15"/>
      <c r="AQ41" s="15"/>
      <c r="AR41" s="15"/>
      <c r="AS41" s="15"/>
      <c r="AT41" s="15"/>
      <c r="AU41" s="15"/>
      <c r="AV41" s="15"/>
      <c r="AW41" s="15"/>
      <c r="AX41" s="15"/>
      <c r="AY41" s="15"/>
      <c r="AZ41" s="15"/>
      <c r="BA41" s="15"/>
      <c r="BB41" s="15"/>
      <c r="BC41" s="15"/>
      <c r="BD41" s="15"/>
      <c r="BE41" s="15"/>
      <c r="BF41" s="15"/>
      <c r="BG41" s="15"/>
      <c r="BH41" s="15"/>
      <c r="BI41" s="15"/>
      <c r="BJ41" s="15"/>
      <c r="BK41" s="15"/>
      <c r="BL41" s="15"/>
      <c r="BM41" s="15"/>
      <c r="BN41" s="15"/>
      <c r="BO41" s="15"/>
      <c r="BP41" s="15"/>
      <c r="BQ41" s="15"/>
      <c r="BR41" s="15"/>
      <c r="BS41" s="15"/>
    </row>
    <row r="42" spans="1:71" s="12" customFormat="1">
      <c r="A42" s="3" t="s">
        <v>68</v>
      </c>
      <c r="B42" s="61" t="s">
        <v>60</v>
      </c>
      <c r="C42" s="4">
        <f>SUM($C$43,$C$47)</f>
        <v>0</v>
      </c>
      <c r="D42" s="4">
        <f>SUM($D$43,$D$47)</f>
        <v>0.51500000000000001</v>
      </c>
      <c r="E42" s="4">
        <f>SUM($E$43,$E$47)</f>
        <v>8.6999999999999994E-2</v>
      </c>
      <c r="F42" s="4">
        <f t="shared" si="0"/>
        <v>0.20066666666666666</v>
      </c>
      <c r="G42" s="4" t="s">
        <v>10</v>
      </c>
      <c r="H42" s="4" t="s">
        <v>10</v>
      </c>
      <c r="I42" s="4">
        <f>SUM($I$43,$I$47)</f>
        <v>493.6531248744601</v>
      </c>
      <c r="J42" s="30"/>
      <c r="K42" s="15"/>
      <c r="L42" s="15"/>
      <c r="M42" s="15"/>
      <c r="N42" s="15"/>
      <c r="O42" s="15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  <c r="AA42" s="15"/>
      <c r="AB42" s="15"/>
      <c r="AC42" s="15"/>
      <c r="AD42" s="15"/>
      <c r="AE42" s="15"/>
      <c r="AF42" s="15"/>
      <c r="AG42" s="15"/>
      <c r="AH42" s="15"/>
      <c r="AI42" s="15"/>
      <c r="AJ42" s="15"/>
      <c r="AK42" s="15"/>
      <c r="AL42" s="15"/>
      <c r="AM42" s="15"/>
      <c r="AN42" s="15"/>
      <c r="AO42" s="15"/>
      <c r="AP42" s="15"/>
      <c r="AQ42" s="15"/>
      <c r="AR42" s="15"/>
      <c r="AS42" s="15"/>
      <c r="AT42" s="15"/>
      <c r="AU42" s="15"/>
      <c r="AV42" s="15"/>
      <c r="AW42" s="15"/>
      <c r="AX42" s="15"/>
      <c r="AY42" s="15"/>
      <c r="AZ42" s="15"/>
      <c r="BA42" s="15"/>
      <c r="BB42" s="15"/>
      <c r="BC42" s="15"/>
      <c r="BD42" s="15"/>
      <c r="BE42" s="15"/>
      <c r="BF42" s="15"/>
      <c r="BG42" s="15"/>
      <c r="BH42" s="15"/>
      <c r="BI42" s="15"/>
      <c r="BJ42" s="15"/>
      <c r="BK42" s="15"/>
      <c r="BL42" s="15"/>
      <c r="BM42" s="15"/>
      <c r="BN42" s="15"/>
      <c r="BO42" s="15"/>
      <c r="BP42" s="15"/>
      <c r="BQ42" s="15"/>
      <c r="BR42" s="15"/>
      <c r="BS42" s="15"/>
    </row>
    <row r="43" spans="1:71" s="12" customFormat="1">
      <c r="A43" s="3" t="s">
        <v>69</v>
      </c>
      <c r="B43" s="61" t="s">
        <v>37</v>
      </c>
      <c r="C43" s="4">
        <f>SUM($C$44:$C$46)</f>
        <v>0</v>
      </c>
      <c r="D43" s="4">
        <f>SUM($D$44:$D$46)</f>
        <v>0.51500000000000001</v>
      </c>
      <c r="E43" s="4">
        <f>SUM($E$44:$E$46)</f>
        <v>1.4999999999999999E-2</v>
      </c>
      <c r="F43" s="4">
        <f t="shared" si="0"/>
        <v>0.17666666666666667</v>
      </c>
      <c r="G43" s="4" t="s">
        <v>10</v>
      </c>
      <c r="H43" s="8" t="s">
        <v>10</v>
      </c>
      <c r="I43" s="8">
        <f>SUM($I$44:$I$46)</f>
        <v>406.4933382856039</v>
      </c>
      <c r="J43" s="30"/>
      <c r="K43" s="26"/>
      <c r="L43" s="26"/>
      <c r="M43" s="26"/>
      <c r="N43" s="26"/>
      <c r="O43" s="26"/>
      <c r="P43" s="26"/>
      <c r="Q43" s="26"/>
      <c r="R43" s="26"/>
      <c r="S43" s="26"/>
      <c r="T43" s="26"/>
      <c r="U43" s="26"/>
      <c r="V43" s="26"/>
      <c r="W43" s="26"/>
      <c r="X43" s="26"/>
      <c r="Y43" s="26"/>
      <c r="Z43" s="26"/>
      <c r="AA43" s="26"/>
      <c r="AB43" s="26"/>
      <c r="AC43" s="26"/>
      <c r="AD43" s="26"/>
      <c r="AE43" s="26"/>
      <c r="AF43" s="26"/>
      <c r="AG43" s="26"/>
      <c r="AH43" s="26"/>
      <c r="AI43" s="26"/>
      <c r="AJ43" s="26"/>
      <c r="AK43" s="26"/>
      <c r="AL43" s="26"/>
      <c r="AM43" s="26"/>
      <c r="AN43" s="26"/>
      <c r="AO43" s="26"/>
      <c r="AP43" s="26"/>
      <c r="AQ43" s="26"/>
      <c r="AR43" s="26"/>
      <c r="AS43" s="26"/>
      <c r="AT43" s="26"/>
      <c r="AU43" s="26"/>
      <c r="AV43" s="26"/>
      <c r="AW43" s="26"/>
      <c r="AX43" s="26"/>
      <c r="AY43" s="26"/>
      <c r="AZ43" s="26"/>
      <c r="BA43" s="26"/>
      <c r="BB43" s="26"/>
      <c r="BC43" s="26"/>
      <c r="BD43" s="26"/>
      <c r="BE43" s="26"/>
      <c r="BF43" s="26"/>
      <c r="BG43" s="26"/>
      <c r="BH43" s="26"/>
      <c r="BI43" s="26"/>
      <c r="BJ43" s="26"/>
      <c r="BK43" s="26"/>
      <c r="BL43" s="26"/>
      <c r="BM43" s="26"/>
      <c r="BN43" s="26"/>
      <c r="BO43" s="26"/>
      <c r="BP43" s="26"/>
      <c r="BQ43" s="26"/>
      <c r="BR43" s="26"/>
      <c r="BS43" s="26"/>
    </row>
    <row r="44" spans="1:71" s="25" customFormat="1" ht="47.25">
      <c r="A44" s="3" t="s">
        <v>345</v>
      </c>
      <c r="B44" s="49" t="s">
        <v>272</v>
      </c>
      <c r="C44" s="8">
        <v>0</v>
      </c>
      <c r="D44" s="8">
        <v>0.51500000000000001</v>
      </c>
      <c r="E44" s="8">
        <v>1.4999999999999999E-2</v>
      </c>
      <c r="F44" s="4">
        <f t="shared" si="0"/>
        <v>0.17666666666666667</v>
      </c>
      <c r="G44" s="8">
        <v>2189246.3220764692</v>
      </c>
      <c r="H44" s="8">
        <v>1.05100356465448</v>
      </c>
      <c r="I44" s="8">
        <f t="shared" ref="I44:I49" si="2">(F44*G44*H44)/1000</f>
        <v>406.4933382856039</v>
      </c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3"/>
      <c r="AS44" s="23"/>
      <c r="AT44" s="23"/>
      <c r="AU44" s="23"/>
      <c r="AV44" s="23"/>
      <c r="AW44" s="23"/>
      <c r="AX44" s="23"/>
      <c r="AY44" s="23"/>
      <c r="AZ44" s="23"/>
      <c r="BA44" s="23"/>
      <c r="BB44" s="23"/>
      <c r="BC44" s="23"/>
      <c r="BD44" s="23"/>
      <c r="BE44" s="23"/>
      <c r="BF44" s="23"/>
      <c r="BG44" s="23"/>
      <c r="BH44" s="23"/>
      <c r="BI44" s="23"/>
      <c r="BJ44" s="23"/>
      <c r="BK44" s="23"/>
    </row>
    <row r="45" spans="1:71" s="25" customFormat="1" ht="47.25">
      <c r="A45" s="3" t="s">
        <v>346</v>
      </c>
      <c r="B45" s="49" t="s">
        <v>273</v>
      </c>
      <c r="C45" s="8">
        <v>0</v>
      </c>
      <c r="D45" s="8">
        <v>0</v>
      </c>
      <c r="E45" s="8">
        <v>0</v>
      </c>
      <c r="F45" s="4">
        <f t="shared" si="0"/>
        <v>0</v>
      </c>
      <c r="G45" s="8">
        <v>2280228.5304211704</v>
      </c>
      <c r="H45" s="8">
        <v>1.05100356465448</v>
      </c>
      <c r="I45" s="8">
        <f t="shared" si="2"/>
        <v>0</v>
      </c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3"/>
      <c r="AS45" s="23"/>
      <c r="AT45" s="23"/>
      <c r="AU45" s="23"/>
      <c r="AV45" s="23"/>
      <c r="AW45" s="23"/>
      <c r="AX45" s="23"/>
      <c r="AY45" s="23"/>
      <c r="AZ45" s="23"/>
      <c r="BA45" s="23"/>
      <c r="BB45" s="23"/>
      <c r="BC45" s="23"/>
      <c r="BD45" s="23"/>
      <c r="BE45" s="23"/>
      <c r="BF45" s="23"/>
      <c r="BG45" s="23"/>
      <c r="BH45" s="23"/>
      <c r="BI45" s="23"/>
      <c r="BJ45" s="23"/>
      <c r="BK45" s="23"/>
    </row>
    <row r="46" spans="1:71" s="25" customFormat="1" ht="47.25">
      <c r="A46" s="3" t="s">
        <v>347</v>
      </c>
      <c r="B46" s="49" t="s">
        <v>274</v>
      </c>
      <c r="C46" s="8">
        <v>0</v>
      </c>
      <c r="D46" s="8">
        <v>0</v>
      </c>
      <c r="E46" s="8">
        <v>0</v>
      </c>
      <c r="F46" s="4">
        <f t="shared" si="0"/>
        <v>0</v>
      </c>
      <c r="G46" s="8">
        <v>3279029.7153019379</v>
      </c>
      <c r="H46" s="8">
        <v>1.05100356465448</v>
      </c>
      <c r="I46" s="8">
        <f t="shared" si="2"/>
        <v>0</v>
      </c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3"/>
      <c r="AS46" s="23"/>
      <c r="AT46" s="23"/>
      <c r="AU46" s="23"/>
      <c r="AV46" s="23"/>
      <c r="AW46" s="23"/>
      <c r="AX46" s="23"/>
      <c r="AY46" s="23"/>
      <c r="AZ46" s="23"/>
      <c r="BA46" s="23"/>
      <c r="BB46" s="23"/>
      <c r="BC46" s="23"/>
      <c r="BD46" s="23"/>
      <c r="BE46" s="23"/>
      <c r="BF46" s="23"/>
      <c r="BG46" s="23"/>
      <c r="BH46" s="23"/>
      <c r="BI46" s="23"/>
      <c r="BJ46" s="23"/>
      <c r="BK46" s="23"/>
    </row>
    <row r="47" spans="1:71">
      <c r="A47" s="3" t="s">
        <v>70</v>
      </c>
      <c r="B47" s="61" t="s">
        <v>38</v>
      </c>
      <c r="C47" s="4">
        <f>SUM($C$48:$C$49)</f>
        <v>0</v>
      </c>
      <c r="D47" s="4">
        <f>SUM($D$48:$D$49)</f>
        <v>0</v>
      </c>
      <c r="E47" s="4">
        <f>SUM($E$48:$E$49)</f>
        <v>7.1999999999999995E-2</v>
      </c>
      <c r="F47" s="4">
        <f t="shared" si="0"/>
        <v>2.3999999999999997E-2</v>
      </c>
      <c r="G47" s="4" t="s">
        <v>10</v>
      </c>
      <c r="H47" s="8" t="s">
        <v>10</v>
      </c>
      <c r="I47" s="8">
        <f>SUM($I$48:$I$49)</f>
        <v>87.159786588856221</v>
      </c>
      <c r="J47" s="30"/>
      <c r="K47" s="26"/>
      <c r="L47" s="26"/>
      <c r="M47" s="26"/>
      <c r="N47" s="26"/>
      <c r="O47" s="26"/>
      <c r="P47" s="26"/>
      <c r="Q47" s="26"/>
      <c r="R47" s="26"/>
      <c r="S47" s="26"/>
      <c r="T47" s="26"/>
      <c r="U47" s="26"/>
      <c r="V47" s="26"/>
      <c r="W47" s="26"/>
      <c r="X47" s="26"/>
      <c r="Y47" s="26"/>
      <c r="Z47" s="26"/>
      <c r="AA47" s="26"/>
      <c r="AB47" s="26"/>
      <c r="AC47" s="26"/>
      <c r="AD47" s="26"/>
      <c r="AE47" s="26"/>
      <c r="AF47" s="26"/>
      <c r="AG47" s="26"/>
      <c r="AH47" s="26"/>
      <c r="AI47" s="26"/>
      <c r="AJ47" s="26"/>
      <c r="AK47" s="26"/>
      <c r="AL47" s="26"/>
      <c r="AM47" s="26"/>
      <c r="AN47" s="26"/>
      <c r="AO47" s="26"/>
      <c r="AP47" s="26"/>
      <c r="AQ47" s="26"/>
      <c r="AR47" s="26"/>
      <c r="AS47" s="26"/>
      <c r="AT47" s="26"/>
      <c r="AU47" s="26"/>
      <c r="AV47" s="26"/>
      <c r="AW47" s="26"/>
      <c r="AX47" s="26"/>
      <c r="AY47" s="26"/>
      <c r="AZ47" s="26"/>
      <c r="BA47" s="26"/>
      <c r="BB47" s="26"/>
      <c r="BC47" s="26"/>
      <c r="BD47" s="26"/>
      <c r="BE47" s="26"/>
      <c r="BF47" s="26"/>
      <c r="BG47" s="26"/>
      <c r="BH47" s="26"/>
      <c r="BI47" s="26"/>
      <c r="BJ47" s="26"/>
      <c r="BK47" s="26"/>
      <c r="BL47" s="26"/>
      <c r="BM47" s="26"/>
      <c r="BN47" s="26"/>
      <c r="BO47" s="26"/>
      <c r="BP47" s="26"/>
      <c r="BQ47" s="26"/>
      <c r="BR47" s="26"/>
      <c r="BS47" s="26"/>
    </row>
    <row r="48" spans="1:71" s="24" customFormat="1" ht="47.25">
      <c r="A48" s="3" t="s">
        <v>348</v>
      </c>
      <c r="B48" s="49" t="s">
        <v>275</v>
      </c>
      <c r="C48" s="8">
        <v>0</v>
      </c>
      <c r="D48" s="8">
        <v>0</v>
      </c>
      <c r="E48" s="8">
        <v>7.1999999999999995E-2</v>
      </c>
      <c r="F48" s="4">
        <f t="shared" si="0"/>
        <v>2.3999999999999997E-2</v>
      </c>
      <c r="G48" s="8">
        <v>3455419.0838825488</v>
      </c>
      <c r="H48" s="8">
        <v>1.05100356465448</v>
      </c>
      <c r="I48" s="8">
        <f t="shared" si="2"/>
        <v>87.159786588856221</v>
      </c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3"/>
      <c r="AS48" s="23"/>
      <c r="AT48" s="23"/>
      <c r="AU48" s="23"/>
      <c r="AV48" s="23"/>
      <c r="AW48" s="23"/>
      <c r="AX48" s="23"/>
      <c r="AY48" s="23"/>
      <c r="AZ48" s="23"/>
      <c r="BA48" s="23"/>
      <c r="BB48" s="23"/>
      <c r="BC48" s="23"/>
      <c r="BD48" s="23"/>
      <c r="BE48" s="23"/>
      <c r="BF48" s="23"/>
      <c r="BG48" s="23"/>
      <c r="BH48" s="23"/>
      <c r="BI48" s="23"/>
      <c r="BJ48" s="23"/>
      <c r="BK48" s="23"/>
    </row>
    <row r="49" spans="1:71" s="24" customFormat="1" ht="47.25">
      <c r="A49" s="3" t="s">
        <v>349</v>
      </c>
      <c r="B49" s="49" t="s">
        <v>276</v>
      </c>
      <c r="C49" s="8">
        <v>0</v>
      </c>
      <c r="D49" s="8">
        <v>0</v>
      </c>
      <c r="E49" s="8">
        <v>0</v>
      </c>
      <c r="F49" s="4">
        <f t="shared" si="0"/>
        <v>0</v>
      </c>
      <c r="G49" s="8">
        <v>1735115.6294247599</v>
      </c>
      <c r="H49" s="8">
        <v>1.05100356465448</v>
      </c>
      <c r="I49" s="8">
        <f t="shared" si="2"/>
        <v>0</v>
      </c>
      <c r="J49" s="23"/>
      <c r="K49" s="23"/>
      <c r="L49" s="23"/>
      <c r="M49" s="23"/>
      <c r="N49" s="23"/>
      <c r="O49" s="23"/>
      <c r="P49" s="23"/>
      <c r="Q49" s="23"/>
      <c r="R49" s="23"/>
      <c r="S49" s="23"/>
      <c r="T49" s="23"/>
      <c r="U49" s="23"/>
      <c r="V49" s="23"/>
      <c r="W49" s="23"/>
      <c r="X49" s="23"/>
      <c r="Y49" s="23"/>
      <c r="Z49" s="23"/>
      <c r="AA49" s="23"/>
      <c r="AB49" s="23"/>
      <c r="AC49" s="23"/>
      <c r="AD49" s="23"/>
      <c r="AE49" s="23"/>
      <c r="AF49" s="23"/>
      <c r="AG49" s="23"/>
      <c r="AH49" s="23"/>
      <c r="AI49" s="23"/>
      <c r="AJ49" s="23"/>
      <c r="AK49" s="23"/>
      <c r="AL49" s="23"/>
      <c r="AM49" s="23"/>
      <c r="AN49" s="23"/>
      <c r="AO49" s="23"/>
      <c r="AP49" s="23"/>
      <c r="AQ49" s="23"/>
      <c r="AR49" s="23"/>
      <c r="AS49" s="23"/>
      <c r="AT49" s="23"/>
      <c r="AU49" s="23"/>
      <c r="AV49" s="23"/>
      <c r="AW49" s="23"/>
      <c r="AX49" s="23"/>
      <c r="AY49" s="23"/>
      <c r="AZ49" s="23"/>
      <c r="BA49" s="23"/>
      <c r="BB49" s="23"/>
      <c r="BC49" s="23"/>
      <c r="BD49" s="23"/>
      <c r="BE49" s="23"/>
      <c r="BF49" s="23"/>
      <c r="BG49" s="23"/>
      <c r="BH49" s="23"/>
      <c r="BI49" s="23"/>
      <c r="BJ49" s="23"/>
      <c r="BK49" s="23"/>
    </row>
    <row r="50" spans="1:71">
      <c r="A50" s="3" t="s">
        <v>71</v>
      </c>
      <c r="B50" s="61" t="s">
        <v>40</v>
      </c>
      <c r="C50" s="4">
        <f>SUM($C$51)</f>
        <v>0</v>
      </c>
      <c r="D50" s="4">
        <f>SUM($D$51)</f>
        <v>0</v>
      </c>
      <c r="E50" s="4">
        <f>SUM($E$51)</f>
        <v>0</v>
      </c>
      <c r="F50" s="4">
        <f t="shared" si="0"/>
        <v>0</v>
      </c>
      <c r="G50" s="5" t="s">
        <v>10</v>
      </c>
      <c r="H50" s="4" t="s">
        <v>10</v>
      </c>
      <c r="I50" s="4">
        <f>SUM($I$51)</f>
        <v>0</v>
      </c>
      <c r="J50" s="30"/>
    </row>
    <row r="51" spans="1:71" s="24" customFormat="1" ht="47.25">
      <c r="A51" s="3" t="s">
        <v>350</v>
      </c>
      <c r="B51" s="49" t="s">
        <v>277</v>
      </c>
      <c r="C51" s="8">
        <v>0</v>
      </c>
      <c r="D51" s="8">
        <v>0</v>
      </c>
      <c r="E51" s="8">
        <v>0</v>
      </c>
      <c r="F51" s="4">
        <f t="shared" si="0"/>
        <v>0</v>
      </c>
      <c r="G51" s="31">
        <v>10166407.243103655</v>
      </c>
      <c r="H51" s="8">
        <v>1.05100356465448</v>
      </c>
      <c r="I51" s="8">
        <f>(F51*G51*H51)/1000</f>
        <v>0</v>
      </c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3"/>
      <c r="AS51" s="23"/>
      <c r="AT51" s="23"/>
      <c r="AU51" s="23"/>
      <c r="AV51" s="23"/>
      <c r="AW51" s="23"/>
      <c r="AX51" s="23"/>
      <c r="AY51" s="23"/>
      <c r="AZ51" s="23"/>
      <c r="BA51" s="23"/>
      <c r="BB51" s="23"/>
      <c r="BC51" s="23"/>
      <c r="BD51" s="23"/>
      <c r="BE51" s="23"/>
      <c r="BF51" s="23"/>
      <c r="BG51" s="23"/>
      <c r="BH51" s="23"/>
      <c r="BI51" s="23"/>
      <c r="BJ51" s="23"/>
      <c r="BK51" s="23"/>
    </row>
    <row r="52" spans="1:71">
      <c r="A52" s="3" t="s">
        <v>23</v>
      </c>
      <c r="B52" s="61" t="s">
        <v>54</v>
      </c>
      <c r="C52" s="4">
        <f>SUM($C$53,$C$66,$C$76,$C$77)</f>
        <v>3.0449999999999999</v>
      </c>
      <c r="D52" s="4">
        <f>SUM($D$53,$D$66,$D$76,$D$77)</f>
        <v>8.4109999999999996</v>
      </c>
      <c r="E52" s="4">
        <f>SUM($E$53,$E$66,$E$76,$E$77)</f>
        <v>8.0490000000000013</v>
      </c>
      <c r="F52" s="4">
        <f t="shared" si="0"/>
        <v>6.5016666666666678</v>
      </c>
      <c r="G52" s="4" t="s">
        <v>10</v>
      </c>
      <c r="H52" s="4" t="s">
        <v>10</v>
      </c>
      <c r="I52" s="4">
        <f>SUM($I$53,$I$66,$I$76,$I$77)</f>
        <v>10701.358788245809</v>
      </c>
      <c r="J52" s="30"/>
    </row>
    <row r="53" spans="1:71">
      <c r="A53" s="3" t="s">
        <v>73</v>
      </c>
      <c r="B53" s="61" t="s">
        <v>56</v>
      </c>
      <c r="C53" s="4">
        <f>SUM($C$54,$C$61)</f>
        <v>2.3460000000000001</v>
      </c>
      <c r="D53" s="4">
        <f>SUM($D$54,$D$61)</f>
        <v>7.548</v>
      </c>
      <c r="E53" s="4">
        <f>SUM($E$54,$E$61)</f>
        <v>7.6940000000000017</v>
      </c>
      <c r="F53" s="4">
        <f t="shared" si="0"/>
        <v>5.8626666666666667</v>
      </c>
      <c r="G53" s="4" t="s">
        <v>10</v>
      </c>
      <c r="H53" s="4" t="s">
        <v>10</v>
      </c>
      <c r="I53" s="4">
        <f>SUM($I$54,$I$61)</f>
        <v>9550.91537843472</v>
      </c>
      <c r="J53" s="30"/>
    </row>
    <row r="54" spans="1:71">
      <c r="A54" s="3" t="s">
        <v>74</v>
      </c>
      <c r="B54" s="61" t="s">
        <v>60</v>
      </c>
      <c r="C54" s="4">
        <f>SUM($C$55,$C$57,$C$59)</f>
        <v>2.3460000000000001</v>
      </c>
      <c r="D54" s="4">
        <f>SUM($D$55,$D$57,$D$59)</f>
        <v>7.548</v>
      </c>
      <c r="E54" s="4">
        <f>SUM($E$55,$E$57,$E$59)</f>
        <v>7.6940000000000017</v>
      </c>
      <c r="F54" s="4">
        <f t="shared" si="0"/>
        <v>5.8626666666666667</v>
      </c>
      <c r="G54" s="4" t="s">
        <v>10</v>
      </c>
      <c r="H54" s="4" t="s">
        <v>10</v>
      </c>
      <c r="I54" s="4">
        <f>SUM($I$55,$I$57,$I$59)</f>
        <v>9550.91537843472</v>
      </c>
      <c r="J54" s="30"/>
    </row>
    <row r="55" spans="1:71">
      <c r="A55" s="3" t="s">
        <v>75</v>
      </c>
      <c r="B55" s="61" t="s">
        <v>37</v>
      </c>
      <c r="C55" s="4">
        <f>SUM($C$56)</f>
        <v>1.8459999999999999</v>
      </c>
      <c r="D55" s="4">
        <f>SUM($D$56)</f>
        <v>3.6120000000000001</v>
      </c>
      <c r="E55" s="4">
        <f>SUM($E$56)</f>
        <v>5.2040000000000015</v>
      </c>
      <c r="F55" s="4">
        <f t="shared" si="0"/>
        <v>3.5540000000000007</v>
      </c>
      <c r="G55" s="4" t="s">
        <v>10</v>
      </c>
      <c r="H55" s="8" t="s">
        <v>10</v>
      </c>
      <c r="I55" s="4">
        <f>SUM($I$56)</f>
        <v>5712.5551430521955</v>
      </c>
      <c r="J55" s="30"/>
      <c r="K55" s="26"/>
      <c r="L55" s="26"/>
      <c r="M55" s="26"/>
      <c r="N55" s="26"/>
      <c r="O55" s="26"/>
      <c r="P55" s="26"/>
      <c r="Q55" s="26"/>
      <c r="R55" s="26"/>
      <c r="S55" s="26"/>
      <c r="T55" s="26"/>
      <c r="U55" s="26"/>
      <c r="V55" s="26"/>
      <c r="W55" s="26"/>
      <c r="X55" s="26"/>
      <c r="Y55" s="26"/>
      <c r="Z55" s="26"/>
      <c r="AA55" s="26"/>
      <c r="AB55" s="26"/>
      <c r="AC55" s="26"/>
      <c r="AD55" s="26"/>
      <c r="AE55" s="26"/>
      <c r="AF55" s="26"/>
      <c r="AG55" s="26"/>
      <c r="AH55" s="26"/>
      <c r="AI55" s="26"/>
      <c r="AJ55" s="26"/>
      <c r="AK55" s="26"/>
      <c r="AL55" s="26"/>
      <c r="AM55" s="26"/>
      <c r="AN55" s="26"/>
      <c r="AO55" s="26"/>
      <c r="AP55" s="26"/>
      <c r="AQ55" s="26"/>
      <c r="AR55" s="26"/>
      <c r="AS55" s="26"/>
      <c r="AT55" s="26"/>
      <c r="AU55" s="26"/>
      <c r="AV55" s="26"/>
      <c r="AW55" s="26"/>
      <c r="AX55" s="26"/>
      <c r="AY55" s="26"/>
      <c r="AZ55" s="26"/>
      <c r="BA55" s="26"/>
      <c r="BB55" s="26"/>
      <c r="BC55" s="26"/>
      <c r="BD55" s="26"/>
      <c r="BE55" s="26"/>
      <c r="BF55" s="26"/>
      <c r="BG55" s="26"/>
      <c r="BH55" s="26"/>
      <c r="BI55" s="26"/>
      <c r="BJ55" s="26"/>
      <c r="BK55" s="26"/>
      <c r="BL55" s="26"/>
      <c r="BM55" s="26"/>
      <c r="BN55" s="26"/>
      <c r="BO55" s="26"/>
      <c r="BP55" s="26"/>
      <c r="BQ55" s="26"/>
      <c r="BR55" s="26"/>
      <c r="BS55" s="26"/>
    </row>
    <row r="56" spans="1:71" ht="47.25">
      <c r="A56" s="3" t="s">
        <v>410</v>
      </c>
      <c r="B56" s="49" t="s">
        <v>262</v>
      </c>
      <c r="C56" s="8">
        <v>1.8459999999999999</v>
      </c>
      <c r="D56" s="8">
        <v>3.6120000000000001</v>
      </c>
      <c r="E56" s="8">
        <v>5.2040000000000015</v>
      </c>
      <c r="F56" s="4">
        <f t="shared" si="0"/>
        <v>3.5540000000000007</v>
      </c>
      <c r="G56" s="8">
        <v>1529356.7098691021</v>
      </c>
      <c r="H56" s="8">
        <v>1.05100356465448</v>
      </c>
      <c r="I56" s="8">
        <f>(F56*G56*H56)/1000</f>
        <v>5712.5551430521955</v>
      </c>
      <c r="J56" s="23"/>
      <c r="K56" s="26"/>
      <c r="L56" s="26"/>
      <c r="M56" s="26"/>
      <c r="N56" s="26"/>
      <c r="O56" s="26"/>
      <c r="P56" s="26"/>
      <c r="Q56" s="26"/>
      <c r="R56" s="26"/>
      <c r="S56" s="26"/>
      <c r="T56" s="26"/>
      <c r="U56" s="26"/>
      <c r="V56" s="26"/>
      <c r="W56" s="26"/>
      <c r="X56" s="26"/>
      <c r="Y56" s="26"/>
      <c r="Z56" s="26"/>
      <c r="AA56" s="26"/>
      <c r="AB56" s="26"/>
      <c r="AC56" s="26"/>
      <c r="AD56" s="26"/>
      <c r="AE56" s="26"/>
      <c r="AF56" s="26"/>
      <c r="AG56" s="26"/>
      <c r="AH56" s="26"/>
      <c r="AI56" s="26"/>
      <c r="AJ56" s="26"/>
      <c r="AK56" s="26"/>
      <c r="AL56" s="26"/>
      <c r="AM56" s="26"/>
      <c r="AN56" s="26"/>
      <c r="AO56" s="26"/>
      <c r="AP56" s="26"/>
      <c r="AQ56" s="26"/>
      <c r="AR56" s="26"/>
      <c r="AS56" s="26"/>
      <c r="AT56" s="26"/>
      <c r="AU56" s="26"/>
      <c r="AV56" s="26"/>
      <c r="AW56" s="26"/>
      <c r="AX56" s="26"/>
      <c r="AY56" s="26"/>
      <c r="AZ56" s="26"/>
      <c r="BA56" s="26"/>
      <c r="BB56" s="26"/>
      <c r="BC56" s="26"/>
      <c r="BD56" s="26"/>
      <c r="BE56" s="26"/>
      <c r="BF56" s="26"/>
      <c r="BG56" s="26"/>
      <c r="BH56" s="26"/>
      <c r="BI56" s="26"/>
      <c r="BJ56" s="26"/>
      <c r="BK56" s="26"/>
      <c r="BL56" s="16"/>
      <c r="BM56" s="16"/>
      <c r="BN56" s="16"/>
      <c r="BO56" s="16"/>
      <c r="BP56" s="16"/>
      <c r="BQ56" s="16"/>
      <c r="BR56" s="16"/>
      <c r="BS56" s="16"/>
    </row>
    <row r="57" spans="1:71" s="12" customFormat="1">
      <c r="A57" s="3" t="s">
        <v>76</v>
      </c>
      <c r="B57" s="61" t="s">
        <v>38</v>
      </c>
      <c r="C57" s="4">
        <f>SUM($C$58)</f>
        <v>0.5</v>
      </c>
      <c r="D57" s="4">
        <f>SUM($D$58)</f>
        <v>3.9360000000000004</v>
      </c>
      <c r="E57" s="4">
        <f>SUM($E$58)</f>
        <v>1.3460000000000001</v>
      </c>
      <c r="F57" s="4">
        <f t="shared" si="0"/>
        <v>1.9273333333333333</v>
      </c>
      <c r="G57" s="4" t="s">
        <v>10</v>
      </c>
      <c r="H57" s="8" t="s">
        <v>10</v>
      </c>
      <c r="I57" s="4">
        <f>SUM($I$58)</f>
        <v>3186.8993327184944</v>
      </c>
      <c r="J57" s="30"/>
      <c r="K57" s="26"/>
      <c r="L57" s="26"/>
      <c r="M57" s="26"/>
      <c r="N57" s="26"/>
      <c r="O57" s="26"/>
      <c r="P57" s="26"/>
      <c r="Q57" s="26"/>
      <c r="R57" s="26"/>
      <c r="S57" s="26"/>
      <c r="T57" s="26"/>
      <c r="U57" s="26"/>
      <c r="V57" s="26"/>
      <c r="W57" s="26"/>
      <c r="X57" s="26"/>
      <c r="Y57" s="26"/>
      <c r="Z57" s="26"/>
      <c r="AA57" s="26"/>
      <c r="AB57" s="26"/>
      <c r="AC57" s="26"/>
      <c r="AD57" s="26"/>
      <c r="AE57" s="26"/>
      <c r="AF57" s="26"/>
      <c r="AG57" s="26"/>
      <c r="AH57" s="26"/>
      <c r="AI57" s="26"/>
      <c r="AJ57" s="26"/>
      <c r="AK57" s="26"/>
      <c r="AL57" s="26"/>
      <c r="AM57" s="26"/>
      <c r="AN57" s="26"/>
      <c r="AO57" s="26"/>
      <c r="AP57" s="26"/>
      <c r="AQ57" s="26"/>
      <c r="AR57" s="26"/>
      <c r="AS57" s="26"/>
      <c r="AT57" s="26"/>
      <c r="AU57" s="26"/>
      <c r="AV57" s="26"/>
      <c r="AW57" s="26"/>
      <c r="AX57" s="26"/>
      <c r="AY57" s="26"/>
      <c r="AZ57" s="26"/>
      <c r="BA57" s="26"/>
      <c r="BB57" s="26"/>
      <c r="BC57" s="26"/>
      <c r="BD57" s="26"/>
      <c r="BE57" s="26"/>
      <c r="BF57" s="26"/>
      <c r="BG57" s="26"/>
      <c r="BH57" s="26"/>
      <c r="BI57" s="26"/>
      <c r="BJ57" s="26"/>
      <c r="BK57" s="26"/>
      <c r="BL57" s="26"/>
      <c r="BM57" s="26"/>
      <c r="BN57" s="26"/>
      <c r="BO57" s="26"/>
      <c r="BP57" s="26"/>
      <c r="BQ57" s="26"/>
      <c r="BR57" s="26"/>
      <c r="BS57" s="26"/>
    </row>
    <row r="58" spans="1:71" s="12" customFormat="1" ht="47.25">
      <c r="A58" s="3" t="s">
        <v>411</v>
      </c>
      <c r="B58" s="49" t="s">
        <v>264</v>
      </c>
      <c r="C58" s="8">
        <v>0.5</v>
      </c>
      <c r="D58" s="8">
        <v>3.9360000000000004</v>
      </c>
      <c r="E58" s="8">
        <v>1.3460000000000001</v>
      </c>
      <c r="F58" s="4">
        <f t="shared" si="0"/>
        <v>1.9273333333333333</v>
      </c>
      <c r="G58" s="8">
        <v>1573284.7159856311</v>
      </c>
      <c r="H58" s="8">
        <v>1.05100356465448</v>
      </c>
      <c r="I58" s="8">
        <f>(F58*G58*H58)/1000</f>
        <v>3186.8993327184944</v>
      </c>
      <c r="J58" s="23"/>
      <c r="K58" s="26"/>
      <c r="L58" s="26"/>
      <c r="M58" s="26"/>
      <c r="N58" s="26"/>
      <c r="O58" s="26"/>
      <c r="P58" s="26"/>
      <c r="Q58" s="26"/>
      <c r="R58" s="26"/>
      <c r="S58" s="26"/>
      <c r="T58" s="26"/>
      <c r="U58" s="26"/>
      <c r="V58" s="26"/>
      <c r="W58" s="26"/>
      <c r="X58" s="26"/>
      <c r="Y58" s="26"/>
      <c r="Z58" s="26"/>
      <c r="AA58" s="26"/>
      <c r="AB58" s="26"/>
      <c r="AC58" s="26"/>
      <c r="AD58" s="26"/>
      <c r="AE58" s="26"/>
      <c r="AF58" s="26"/>
      <c r="AG58" s="26"/>
      <c r="AH58" s="26"/>
      <c r="AI58" s="26"/>
      <c r="AJ58" s="26"/>
      <c r="AK58" s="26"/>
      <c r="AL58" s="26"/>
      <c r="AM58" s="26"/>
      <c r="AN58" s="26"/>
      <c r="AO58" s="26"/>
      <c r="AP58" s="26"/>
      <c r="AQ58" s="26"/>
      <c r="AR58" s="26"/>
      <c r="AS58" s="26"/>
      <c r="AT58" s="26"/>
      <c r="AU58" s="26"/>
      <c r="AV58" s="26"/>
      <c r="AW58" s="26"/>
      <c r="AX58" s="26"/>
      <c r="AY58" s="26"/>
      <c r="AZ58" s="26"/>
      <c r="BA58" s="26"/>
      <c r="BB58" s="26"/>
      <c r="BC58" s="26"/>
      <c r="BD58" s="26"/>
      <c r="BE58" s="26"/>
      <c r="BF58" s="26"/>
      <c r="BG58" s="26"/>
      <c r="BH58" s="26"/>
      <c r="BI58" s="26"/>
      <c r="BJ58" s="26"/>
      <c r="BK58" s="26"/>
    </row>
    <row r="59" spans="1:71">
      <c r="A59" s="3" t="s">
        <v>77</v>
      </c>
      <c r="B59" s="61" t="s">
        <v>39</v>
      </c>
      <c r="C59" s="4">
        <f>SUM($C$60)</f>
        <v>0</v>
      </c>
      <c r="D59" s="4">
        <f>SUM($D$60)</f>
        <v>0</v>
      </c>
      <c r="E59" s="4">
        <f>SUM($E$60)</f>
        <v>1.1440000000000001</v>
      </c>
      <c r="F59" s="4">
        <f t="shared" si="0"/>
        <v>0.38133333333333336</v>
      </c>
      <c r="G59" s="4" t="s">
        <v>10</v>
      </c>
      <c r="H59" s="8" t="s">
        <v>10</v>
      </c>
      <c r="I59" s="4">
        <f>SUM($I$60)</f>
        <v>651.46090266403019</v>
      </c>
      <c r="J59" s="30"/>
      <c r="K59" s="26"/>
      <c r="L59" s="26"/>
      <c r="M59" s="26"/>
      <c r="N59" s="26"/>
      <c r="O59" s="26"/>
      <c r="P59" s="26"/>
      <c r="Q59" s="26"/>
      <c r="R59" s="26"/>
      <c r="S59" s="26"/>
      <c r="T59" s="26"/>
      <c r="U59" s="26"/>
      <c r="V59" s="26"/>
      <c r="W59" s="26"/>
      <c r="X59" s="26"/>
      <c r="Y59" s="26"/>
      <c r="Z59" s="26"/>
      <c r="AA59" s="26"/>
      <c r="AB59" s="26"/>
      <c r="AC59" s="26"/>
      <c r="AD59" s="26"/>
      <c r="AE59" s="26"/>
      <c r="AF59" s="26"/>
      <c r="AG59" s="26"/>
      <c r="AH59" s="26"/>
      <c r="AI59" s="26"/>
      <c r="AJ59" s="26"/>
      <c r="AK59" s="26"/>
      <c r="AL59" s="26"/>
      <c r="AM59" s="26"/>
      <c r="AN59" s="26"/>
      <c r="AO59" s="26"/>
      <c r="AP59" s="26"/>
      <c r="AQ59" s="26"/>
      <c r="AR59" s="26"/>
      <c r="AS59" s="26"/>
      <c r="AT59" s="26"/>
      <c r="AU59" s="26"/>
      <c r="AV59" s="26"/>
      <c r="AW59" s="26"/>
      <c r="AX59" s="26"/>
      <c r="AY59" s="26"/>
      <c r="AZ59" s="26"/>
      <c r="BA59" s="26"/>
      <c r="BB59" s="26"/>
      <c r="BC59" s="26"/>
      <c r="BD59" s="26"/>
      <c r="BE59" s="26"/>
      <c r="BF59" s="26"/>
      <c r="BG59" s="26"/>
      <c r="BH59" s="26"/>
      <c r="BI59" s="26"/>
      <c r="BJ59" s="26"/>
      <c r="BK59" s="26"/>
      <c r="BL59" s="26"/>
      <c r="BM59" s="26"/>
      <c r="BN59" s="26"/>
      <c r="BO59" s="26"/>
      <c r="BP59" s="26"/>
      <c r="BQ59" s="26"/>
      <c r="BR59" s="26"/>
      <c r="BS59" s="26"/>
    </row>
    <row r="60" spans="1:71" ht="47.25">
      <c r="A60" s="3" t="s">
        <v>412</v>
      </c>
      <c r="B60" s="49" t="s">
        <v>265</v>
      </c>
      <c r="C60" s="8">
        <v>0</v>
      </c>
      <c r="D60" s="8">
        <v>0</v>
      </c>
      <c r="E60" s="8">
        <v>1.1440000000000001</v>
      </c>
      <c r="F60" s="4">
        <f t="shared" si="0"/>
        <v>0.38133333333333336</v>
      </c>
      <c r="G60" s="8">
        <v>1625471.644867077</v>
      </c>
      <c r="H60" s="8">
        <v>1.05100356465448</v>
      </c>
      <c r="I60" s="4">
        <f t="shared" ref="I60" si="3">(F60*G60*H60)/1000</f>
        <v>651.46090266403019</v>
      </c>
      <c r="J60" s="23"/>
      <c r="K60" s="26"/>
      <c r="L60" s="26"/>
      <c r="M60" s="26"/>
      <c r="N60" s="26"/>
      <c r="O60" s="26"/>
      <c r="P60" s="26"/>
      <c r="Q60" s="26"/>
      <c r="R60" s="26"/>
      <c r="S60" s="26"/>
      <c r="T60" s="26"/>
      <c r="U60" s="26"/>
      <c r="V60" s="26"/>
      <c r="W60" s="26"/>
      <c r="X60" s="26"/>
      <c r="Y60" s="26"/>
      <c r="Z60" s="26"/>
      <c r="AA60" s="26"/>
      <c r="AB60" s="26"/>
      <c r="AC60" s="26"/>
      <c r="AD60" s="26"/>
      <c r="AE60" s="26"/>
      <c r="AF60" s="26"/>
      <c r="AG60" s="26"/>
      <c r="AH60" s="26"/>
      <c r="AI60" s="26"/>
      <c r="AJ60" s="26"/>
      <c r="AK60" s="26"/>
      <c r="AL60" s="26"/>
      <c r="AM60" s="26"/>
      <c r="AN60" s="26"/>
      <c r="AO60" s="26"/>
      <c r="AP60" s="26"/>
      <c r="AQ60" s="26"/>
      <c r="AR60" s="26"/>
      <c r="AS60" s="26"/>
      <c r="AT60" s="26"/>
      <c r="AU60" s="26"/>
      <c r="AV60" s="26"/>
      <c r="AW60" s="26"/>
      <c r="AX60" s="26"/>
      <c r="AY60" s="26"/>
      <c r="AZ60" s="26"/>
      <c r="BA60" s="26"/>
      <c r="BB60" s="26"/>
      <c r="BC60" s="26"/>
      <c r="BD60" s="26"/>
      <c r="BE60" s="26"/>
      <c r="BF60" s="26"/>
      <c r="BG60" s="26"/>
      <c r="BH60" s="26"/>
      <c r="BI60" s="26"/>
      <c r="BJ60" s="26"/>
      <c r="BK60" s="26"/>
      <c r="BL60" s="16"/>
      <c r="BM60" s="16"/>
      <c r="BN60" s="16"/>
      <c r="BO60" s="16"/>
      <c r="BP60" s="16"/>
      <c r="BQ60" s="16"/>
      <c r="BR60" s="16"/>
      <c r="BS60" s="16"/>
    </row>
    <row r="61" spans="1:71" s="24" customFormat="1">
      <c r="A61" s="3" t="s">
        <v>315</v>
      </c>
      <c r="B61" s="61" t="s">
        <v>65</v>
      </c>
      <c r="C61" s="8">
        <f>SUM($C$62)</f>
        <v>0</v>
      </c>
      <c r="D61" s="8">
        <f>SUM($D$62)</f>
        <v>0</v>
      </c>
      <c r="E61" s="8">
        <f>SUM($E$62)</f>
        <v>0</v>
      </c>
      <c r="F61" s="8">
        <f t="shared" si="0"/>
        <v>0</v>
      </c>
      <c r="G61" s="8" t="s">
        <v>10</v>
      </c>
      <c r="H61" s="8" t="s">
        <v>10</v>
      </c>
      <c r="I61" s="8">
        <f>SUM($I$62)</f>
        <v>0</v>
      </c>
      <c r="J61" s="30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3"/>
      <c r="AS61" s="23"/>
      <c r="AT61" s="23"/>
      <c r="AU61" s="23"/>
      <c r="AV61" s="23"/>
      <c r="AW61" s="23"/>
      <c r="AX61" s="23"/>
      <c r="AY61" s="23"/>
      <c r="AZ61" s="23"/>
      <c r="BA61" s="23"/>
      <c r="BB61" s="23"/>
      <c r="BC61" s="23"/>
      <c r="BD61" s="23"/>
      <c r="BE61" s="23"/>
      <c r="BF61" s="23"/>
      <c r="BG61" s="23"/>
      <c r="BH61" s="23"/>
      <c r="BI61" s="23"/>
      <c r="BJ61" s="23"/>
      <c r="BK61" s="23"/>
    </row>
    <row r="62" spans="1:71" s="24" customFormat="1">
      <c r="A62" s="3" t="s">
        <v>316</v>
      </c>
      <c r="B62" s="61" t="s">
        <v>37</v>
      </c>
      <c r="C62" s="8">
        <f>SUM($C$63:$C$65)</f>
        <v>0</v>
      </c>
      <c r="D62" s="8">
        <f>SUM($D$63:$D$65)</f>
        <v>0</v>
      </c>
      <c r="E62" s="8">
        <f>SUM($E$63:$E$65)</f>
        <v>0</v>
      </c>
      <c r="F62" s="8">
        <f t="shared" si="0"/>
        <v>0</v>
      </c>
      <c r="G62" s="8" t="s">
        <v>10</v>
      </c>
      <c r="H62" s="8" t="s">
        <v>10</v>
      </c>
      <c r="I62" s="8">
        <f>SUM($I$63:$I$65)</f>
        <v>0</v>
      </c>
      <c r="J62" s="30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3"/>
      <c r="AS62" s="23"/>
      <c r="AT62" s="23"/>
      <c r="AU62" s="23"/>
      <c r="AV62" s="23"/>
      <c r="AW62" s="23"/>
      <c r="AX62" s="23"/>
      <c r="AY62" s="23"/>
      <c r="AZ62" s="23"/>
      <c r="BA62" s="23"/>
      <c r="BB62" s="23"/>
      <c r="BC62" s="23"/>
      <c r="BD62" s="23"/>
      <c r="BE62" s="23"/>
      <c r="BF62" s="23"/>
      <c r="BG62" s="23"/>
      <c r="BH62" s="23"/>
      <c r="BI62" s="23"/>
      <c r="BJ62" s="23"/>
      <c r="BK62" s="23"/>
    </row>
    <row r="63" spans="1:71" ht="47.25">
      <c r="A63" s="3" t="s">
        <v>409</v>
      </c>
      <c r="B63" s="49" t="s">
        <v>278</v>
      </c>
      <c r="C63" s="8">
        <v>0</v>
      </c>
      <c r="D63" s="8">
        <v>0</v>
      </c>
      <c r="E63" s="8">
        <v>0</v>
      </c>
      <c r="F63" s="4">
        <f t="shared" si="0"/>
        <v>0</v>
      </c>
      <c r="G63" s="8">
        <v>938714.34699233598</v>
      </c>
      <c r="H63" s="8">
        <v>1.05100356465448</v>
      </c>
      <c r="I63" s="4">
        <f t="shared" ref="I63:I65" si="4">(F63*G63*H63)/1000</f>
        <v>0</v>
      </c>
      <c r="J63" s="23"/>
      <c r="K63" s="26"/>
      <c r="L63" s="26"/>
      <c r="M63" s="26"/>
      <c r="N63" s="26"/>
      <c r="O63" s="26"/>
      <c r="P63" s="26"/>
      <c r="Q63" s="26"/>
      <c r="R63" s="26"/>
      <c r="S63" s="26"/>
      <c r="T63" s="26"/>
      <c r="U63" s="26"/>
      <c r="V63" s="26"/>
      <c r="W63" s="26"/>
      <c r="X63" s="26"/>
      <c r="Y63" s="26"/>
      <c r="Z63" s="26"/>
      <c r="AA63" s="26"/>
      <c r="AB63" s="26"/>
      <c r="AC63" s="26"/>
      <c r="AD63" s="26"/>
      <c r="AE63" s="26"/>
      <c r="AF63" s="26"/>
      <c r="AG63" s="26"/>
      <c r="AH63" s="26"/>
      <c r="AI63" s="26"/>
      <c r="AJ63" s="26"/>
      <c r="AK63" s="26"/>
      <c r="AL63" s="26"/>
      <c r="AM63" s="26"/>
      <c r="AN63" s="26"/>
      <c r="AO63" s="26"/>
      <c r="AP63" s="26"/>
      <c r="AQ63" s="26"/>
      <c r="AR63" s="26"/>
      <c r="AS63" s="26"/>
      <c r="AT63" s="26"/>
      <c r="AU63" s="26"/>
      <c r="AV63" s="26"/>
      <c r="AW63" s="26"/>
      <c r="AX63" s="26"/>
      <c r="AY63" s="26"/>
      <c r="AZ63" s="26"/>
      <c r="BA63" s="26"/>
      <c r="BB63" s="26"/>
      <c r="BC63" s="26"/>
      <c r="BD63" s="26"/>
      <c r="BE63" s="26"/>
      <c r="BF63" s="26"/>
      <c r="BG63" s="26"/>
      <c r="BH63" s="26"/>
      <c r="BI63" s="26"/>
      <c r="BJ63" s="26"/>
      <c r="BK63" s="26"/>
      <c r="BL63" s="16"/>
      <c r="BM63" s="16"/>
      <c r="BN63" s="16"/>
      <c r="BO63" s="16"/>
      <c r="BP63" s="16"/>
      <c r="BQ63" s="16"/>
      <c r="BR63" s="16"/>
      <c r="BS63" s="16"/>
    </row>
    <row r="64" spans="1:71" ht="47.25">
      <c r="A64" s="3" t="s">
        <v>413</v>
      </c>
      <c r="B64" s="49" t="s">
        <v>279</v>
      </c>
      <c r="C64" s="8">
        <v>0</v>
      </c>
      <c r="D64" s="8">
        <v>0</v>
      </c>
      <c r="E64" s="8">
        <v>0</v>
      </c>
      <c r="F64" s="4">
        <f t="shared" si="0"/>
        <v>0</v>
      </c>
      <c r="G64" s="8">
        <v>805151.81734403933</v>
      </c>
      <c r="H64" s="8">
        <v>1.05100356465448</v>
      </c>
      <c r="I64" s="4">
        <f t="shared" si="4"/>
        <v>0</v>
      </c>
      <c r="J64" s="23"/>
      <c r="K64" s="26"/>
      <c r="L64" s="26"/>
      <c r="M64" s="26"/>
      <c r="N64" s="26"/>
      <c r="O64" s="26"/>
      <c r="P64" s="26"/>
      <c r="Q64" s="26"/>
      <c r="R64" s="26"/>
      <c r="S64" s="26"/>
      <c r="T64" s="26"/>
      <c r="U64" s="26"/>
      <c r="V64" s="26"/>
      <c r="W64" s="26"/>
      <c r="X64" s="26"/>
      <c r="Y64" s="26"/>
      <c r="Z64" s="26"/>
      <c r="AA64" s="26"/>
      <c r="AB64" s="26"/>
      <c r="AC64" s="26"/>
      <c r="AD64" s="26"/>
      <c r="AE64" s="26"/>
      <c r="AF64" s="26"/>
      <c r="AG64" s="26"/>
      <c r="AH64" s="26"/>
      <c r="AI64" s="26"/>
      <c r="AJ64" s="26"/>
      <c r="AK64" s="26"/>
      <c r="AL64" s="26"/>
      <c r="AM64" s="26"/>
      <c r="AN64" s="26"/>
      <c r="AO64" s="26"/>
      <c r="AP64" s="26"/>
      <c r="AQ64" s="26"/>
      <c r="AR64" s="26"/>
      <c r="AS64" s="26"/>
      <c r="AT64" s="26"/>
      <c r="AU64" s="26"/>
      <c r="AV64" s="26"/>
      <c r="AW64" s="26"/>
      <c r="AX64" s="26"/>
      <c r="AY64" s="26"/>
      <c r="AZ64" s="26"/>
      <c r="BA64" s="26"/>
      <c r="BB64" s="26"/>
      <c r="BC64" s="26"/>
      <c r="BD64" s="26"/>
      <c r="BE64" s="26"/>
      <c r="BF64" s="26"/>
      <c r="BG64" s="26"/>
      <c r="BH64" s="26"/>
      <c r="BI64" s="26"/>
      <c r="BJ64" s="26"/>
      <c r="BK64" s="26"/>
      <c r="BL64" s="16"/>
      <c r="BM64" s="16"/>
      <c r="BN64" s="16"/>
      <c r="BO64" s="16"/>
      <c r="BP64" s="16"/>
      <c r="BQ64" s="16"/>
      <c r="BR64" s="16"/>
      <c r="BS64" s="16"/>
    </row>
    <row r="65" spans="1:71" ht="47.25">
      <c r="A65" s="3" t="s">
        <v>414</v>
      </c>
      <c r="B65" s="49" t="s">
        <v>280</v>
      </c>
      <c r="C65" s="8">
        <v>0</v>
      </c>
      <c r="D65" s="8">
        <v>0</v>
      </c>
      <c r="E65" s="8">
        <v>0</v>
      </c>
      <c r="F65" s="4">
        <f t="shared" si="0"/>
        <v>0</v>
      </c>
      <c r="G65" s="8">
        <v>1071000.7196623075</v>
      </c>
      <c r="H65" s="8">
        <v>1.05100356465448</v>
      </c>
      <c r="I65" s="4">
        <f t="shared" si="4"/>
        <v>0</v>
      </c>
      <c r="J65" s="23"/>
      <c r="K65" s="26"/>
      <c r="L65" s="26"/>
      <c r="M65" s="26"/>
      <c r="N65" s="26"/>
      <c r="O65" s="26"/>
      <c r="P65" s="26"/>
      <c r="Q65" s="26"/>
      <c r="R65" s="2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  <c r="AF65" s="26"/>
      <c r="AG65" s="26"/>
      <c r="AH65" s="26"/>
      <c r="AI65" s="26"/>
      <c r="AJ65" s="26"/>
      <c r="AK65" s="26"/>
      <c r="AL65" s="26"/>
      <c r="AM65" s="26"/>
      <c r="AN65" s="26"/>
      <c r="AO65" s="26"/>
      <c r="AP65" s="26"/>
      <c r="AQ65" s="26"/>
      <c r="AR65" s="26"/>
      <c r="AS65" s="26"/>
      <c r="AT65" s="26"/>
      <c r="AU65" s="26"/>
      <c r="AV65" s="26"/>
      <c r="AW65" s="26"/>
      <c r="AX65" s="26"/>
      <c r="AY65" s="26"/>
      <c r="AZ65" s="26"/>
      <c r="BA65" s="26"/>
      <c r="BB65" s="26"/>
      <c r="BC65" s="26"/>
      <c r="BD65" s="26"/>
      <c r="BE65" s="26"/>
      <c r="BF65" s="26"/>
      <c r="BG65" s="26"/>
      <c r="BH65" s="26"/>
      <c r="BI65" s="26"/>
      <c r="BJ65" s="26"/>
      <c r="BK65" s="26"/>
      <c r="BL65" s="16"/>
      <c r="BM65" s="16"/>
      <c r="BN65" s="16"/>
      <c r="BO65" s="16"/>
      <c r="BP65" s="16"/>
      <c r="BQ65" s="16"/>
      <c r="BR65" s="16"/>
      <c r="BS65" s="16"/>
    </row>
    <row r="66" spans="1:71" s="12" customFormat="1" ht="31.5">
      <c r="A66" s="3" t="s">
        <v>78</v>
      </c>
      <c r="B66" s="61" t="s">
        <v>67</v>
      </c>
      <c r="C66" s="4">
        <f>SUM($C$67)</f>
        <v>0.69899999999999995</v>
      </c>
      <c r="D66" s="4">
        <f>SUM($D$67)</f>
        <v>0.86299999999999999</v>
      </c>
      <c r="E66" s="4">
        <f>SUM($E$67)</f>
        <v>0.35499999999999998</v>
      </c>
      <c r="F66" s="4">
        <f t="shared" si="0"/>
        <v>0.6389999999999999</v>
      </c>
      <c r="G66" s="4" t="s">
        <v>10</v>
      </c>
      <c r="H66" s="4" t="s">
        <v>10</v>
      </c>
      <c r="I66" s="4">
        <f>SUM($I$67)</f>
        <v>1150.4434098110887</v>
      </c>
      <c r="J66" s="30"/>
      <c r="K66" s="15"/>
      <c r="L66" s="15"/>
      <c r="M66" s="15"/>
      <c r="N66" s="15"/>
      <c r="O66" s="15"/>
      <c r="P66" s="15"/>
      <c r="Q66" s="15"/>
      <c r="R66" s="15"/>
      <c r="S66" s="15"/>
      <c r="T66" s="15"/>
      <c r="U66" s="15"/>
      <c r="V66" s="15"/>
      <c r="W66" s="15"/>
      <c r="X66" s="15"/>
      <c r="Y66" s="15"/>
      <c r="Z66" s="15"/>
      <c r="AA66" s="15"/>
      <c r="AB66" s="15"/>
      <c r="AC66" s="15"/>
      <c r="AD66" s="15"/>
      <c r="AE66" s="15"/>
      <c r="AF66" s="15"/>
      <c r="AG66" s="15"/>
      <c r="AH66" s="15"/>
      <c r="AI66" s="15"/>
      <c r="AJ66" s="15"/>
      <c r="AK66" s="15"/>
      <c r="AL66" s="15"/>
      <c r="AM66" s="15"/>
      <c r="AN66" s="15"/>
      <c r="AO66" s="15"/>
      <c r="AP66" s="15"/>
      <c r="AQ66" s="15"/>
      <c r="AR66" s="15"/>
      <c r="AS66" s="15"/>
      <c r="AT66" s="15"/>
      <c r="AU66" s="15"/>
      <c r="AV66" s="15"/>
      <c r="AW66" s="15"/>
      <c r="AX66" s="15"/>
      <c r="AY66" s="15"/>
      <c r="AZ66" s="15"/>
      <c r="BA66" s="15"/>
      <c r="BB66" s="15"/>
      <c r="BC66" s="15"/>
      <c r="BD66" s="15"/>
      <c r="BE66" s="15"/>
      <c r="BF66" s="15"/>
      <c r="BG66" s="15"/>
      <c r="BH66" s="15"/>
      <c r="BI66" s="15"/>
      <c r="BJ66" s="15"/>
      <c r="BK66" s="15"/>
      <c r="BL66" s="15"/>
      <c r="BM66" s="15"/>
      <c r="BN66" s="15"/>
      <c r="BO66" s="15"/>
      <c r="BP66" s="15"/>
      <c r="BQ66" s="15"/>
      <c r="BR66" s="15"/>
      <c r="BS66" s="15"/>
    </row>
    <row r="67" spans="1:71">
      <c r="A67" s="3" t="s">
        <v>79</v>
      </c>
      <c r="B67" s="61" t="s">
        <v>60</v>
      </c>
      <c r="C67" s="4">
        <f>SUM($C$68,$C$71,$C$73)</f>
        <v>0.69899999999999995</v>
      </c>
      <c r="D67" s="4">
        <f>SUM($D$68,$D$71,$D$73)</f>
        <v>0.86299999999999999</v>
      </c>
      <c r="E67" s="4">
        <f>SUM($E$68,$E$71,$E$73)</f>
        <v>0.35499999999999998</v>
      </c>
      <c r="F67" s="4">
        <f t="shared" si="0"/>
        <v>0.6389999999999999</v>
      </c>
      <c r="G67" s="4" t="s">
        <v>10</v>
      </c>
      <c r="H67" s="4" t="s">
        <v>10</v>
      </c>
      <c r="I67" s="4">
        <f>SUM($I$68,$I$71,$I$73)</f>
        <v>1150.4434098110887</v>
      </c>
      <c r="J67" s="30"/>
    </row>
    <row r="68" spans="1:71" s="12" customFormat="1">
      <c r="A68" s="3" t="s">
        <v>80</v>
      </c>
      <c r="B68" s="61" t="s">
        <v>37</v>
      </c>
      <c r="C68" s="4">
        <f>SUM($C$69:$C$70)</f>
        <v>0.69899999999999995</v>
      </c>
      <c r="D68" s="4">
        <f>SUM($D$69:$D$70)</f>
        <v>0.55699999999999994</v>
      </c>
      <c r="E68" s="4">
        <f>SUM($E$69:$E$70)</f>
        <v>0.35499999999999998</v>
      </c>
      <c r="F68" s="4">
        <f t="shared" si="0"/>
        <v>0.53699999999999992</v>
      </c>
      <c r="G68" s="5" t="s">
        <v>10</v>
      </c>
      <c r="H68" s="8" t="s">
        <v>10</v>
      </c>
      <c r="I68" s="4">
        <f>SUM($I$69:$I$70)</f>
        <v>798.65643691894343</v>
      </c>
      <c r="J68" s="30"/>
      <c r="K68" s="26"/>
      <c r="L68" s="26"/>
      <c r="M68" s="26"/>
      <c r="N68" s="26"/>
      <c r="O68" s="26"/>
      <c r="P68" s="26"/>
      <c r="Q68" s="26"/>
      <c r="R68" s="26"/>
      <c r="S68" s="26"/>
      <c r="T68" s="26"/>
      <c r="U68" s="26"/>
      <c r="V68" s="26"/>
      <c r="W68" s="26"/>
      <c r="X68" s="26"/>
      <c r="Y68" s="26"/>
      <c r="Z68" s="26"/>
      <c r="AA68" s="26"/>
      <c r="AB68" s="26"/>
      <c r="AC68" s="26"/>
      <c r="AD68" s="26"/>
      <c r="AE68" s="26"/>
      <c r="AF68" s="26"/>
      <c r="AG68" s="26"/>
      <c r="AH68" s="26"/>
      <c r="AI68" s="26"/>
      <c r="AJ68" s="26"/>
      <c r="AK68" s="26"/>
      <c r="AL68" s="26"/>
      <c r="AM68" s="26"/>
      <c r="AN68" s="26"/>
      <c r="AO68" s="26"/>
      <c r="AP68" s="26"/>
      <c r="AQ68" s="26"/>
      <c r="AR68" s="26"/>
      <c r="AS68" s="26"/>
      <c r="AT68" s="26"/>
      <c r="AU68" s="26"/>
      <c r="AV68" s="26"/>
      <c r="AW68" s="26"/>
      <c r="AX68" s="26"/>
      <c r="AY68" s="26"/>
      <c r="AZ68" s="26"/>
      <c r="BA68" s="26"/>
      <c r="BB68" s="26"/>
      <c r="BC68" s="26"/>
      <c r="BD68" s="26"/>
      <c r="BE68" s="26"/>
      <c r="BF68" s="26"/>
      <c r="BG68" s="26"/>
      <c r="BH68" s="26"/>
      <c r="BI68" s="26"/>
      <c r="BJ68" s="26"/>
      <c r="BK68" s="26"/>
      <c r="BL68" s="26"/>
      <c r="BM68" s="26"/>
      <c r="BN68" s="26"/>
      <c r="BO68" s="26"/>
      <c r="BP68" s="26"/>
      <c r="BQ68" s="26"/>
      <c r="BR68" s="26"/>
      <c r="BS68" s="26"/>
    </row>
    <row r="69" spans="1:71" s="12" customFormat="1" ht="47.25">
      <c r="A69" s="3" t="s">
        <v>415</v>
      </c>
      <c r="B69" s="49" t="s">
        <v>272</v>
      </c>
      <c r="C69" s="8">
        <v>0.69899999999999995</v>
      </c>
      <c r="D69" s="8">
        <v>0.55699999999999994</v>
      </c>
      <c r="E69" s="8">
        <v>0.35499999999999998</v>
      </c>
      <c r="F69" s="4">
        <f t="shared" si="0"/>
        <v>0.53699999999999992</v>
      </c>
      <c r="G69" s="31">
        <v>1415081.7225449537</v>
      </c>
      <c r="H69" s="8">
        <v>1.05100356465448</v>
      </c>
      <c r="I69" s="4">
        <f t="shared" ref="I69:I72" si="5">(F69*G69*H69)/1000</f>
        <v>798.65643691894343</v>
      </c>
      <c r="J69" s="23"/>
      <c r="K69" s="26"/>
      <c r="L69" s="26"/>
      <c r="M69" s="26"/>
      <c r="N69" s="26"/>
      <c r="O69" s="26"/>
      <c r="P69" s="26"/>
      <c r="Q69" s="26"/>
      <c r="R69" s="26"/>
      <c r="S69" s="26"/>
      <c r="T69" s="26"/>
      <c r="U69" s="26"/>
      <c r="V69" s="26"/>
      <c r="W69" s="26"/>
      <c r="X69" s="26"/>
      <c r="Y69" s="26"/>
      <c r="Z69" s="26"/>
      <c r="AA69" s="26"/>
      <c r="AB69" s="26"/>
      <c r="AC69" s="26"/>
      <c r="AD69" s="26"/>
      <c r="AE69" s="26"/>
      <c r="AF69" s="26"/>
      <c r="AG69" s="26"/>
      <c r="AH69" s="26"/>
      <c r="AI69" s="26"/>
      <c r="AJ69" s="26"/>
      <c r="AK69" s="26"/>
      <c r="AL69" s="26"/>
      <c r="AM69" s="26"/>
      <c r="AN69" s="26"/>
      <c r="AO69" s="26"/>
      <c r="AP69" s="26"/>
      <c r="AQ69" s="26"/>
      <c r="AR69" s="26"/>
      <c r="AS69" s="26"/>
      <c r="AT69" s="26"/>
      <c r="AU69" s="26"/>
      <c r="AV69" s="26"/>
      <c r="AW69" s="26"/>
      <c r="AX69" s="26"/>
      <c r="AY69" s="26"/>
      <c r="AZ69" s="26"/>
      <c r="BA69" s="26"/>
      <c r="BB69" s="26"/>
      <c r="BC69" s="26"/>
      <c r="BD69" s="26"/>
      <c r="BE69" s="26"/>
      <c r="BF69" s="26"/>
      <c r="BG69" s="26"/>
      <c r="BH69" s="26"/>
      <c r="BI69" s="26"/>
      <c r="BJ69" s="26"/>
      <c r="BK69" s="26"/>
    </row>
    <row r="70" spans="1:71" s="12" customFormat="1" ht="47.25">
      <c r="A70" s="3" t="s">
        <v>416</v>
      </c>
      <c r="B70" s="49" t="s">
        <v>273</v>
      </c>
      <c r="C70" s="8">
        <v>0</v>
      </c>
      <c r="D70" s="8">
        <v>0</v>
      </c>
      <c r="E70" s="8">
        <v>0</v>
      </c>
      <c r="F70" s="4">
        <f t="shared" si="0"/>
        <v>0</v>
      </c>
      <c r="G70" s="31">
        <v>2590938.9040371538</v>
      </c>
      <c r="H70" s="8">
        <v>1.05100356465448</v>
      </c>
      <c r="I70" s="4">
        <f t="shared" ref="I70" si="6">(F70*G70*H70)/1000</f>
        <v>0</v>
      </c>
      <c r="J70" s="23"/>
      <c r="K70" s="26"/>
      <c r="L70" s="26"/>
      <c r="M70" s="26"/>
      <c r="N70" s="26"/>
      <c r="O70" s="26"/>
      <c r="P70" s="26"/>
      <c r="Q70" s="26"/>
      <c r="R70" s="26"/>
      <c r="S70" s="26"/>
      <c r="T70" s="26"/>
      <c r="U70" s="26"/>
      <c r="V70" s="26"/>
      <c r="W70" s="26"/>
      <c r="X70" s="26"/>
      <c r="Y70" s="26"/>
      <c r="Z70" s="26"/>
      <c r="AA70" s="26"/>
      <c r="AB70" s="26"/>
      <c r="AC70" s="26"/>
      <c r="AD70" s="26"/>
      <c r="AE70" s="26"/>
      <c r="AF70" s="26"/>
      <c r="AG70" s="26"/>
      <c r="AH70" s="26"/>
      <c r="AI70" s="26"/>
      <c r="AJ70" s="26"/>
      <c r="AK70" s="26"/>
      <c r="AL70" s="26"/>
      <c r="AM70" s="26"/>
      <c r="AN70" s="26"/>
      <c r="AO70" s="26"/>
      <c r="AP70" s="26"/>
      <c r="AQ70" s="26"/>
      <c r="AR70" s="26"/>
      <c r="AS70" s="26"/>
      <c r="AT70" s="26"/>
      <c r="AU70" s="26"/>
      <c r="AV70" s="26"/>
      <c r="AW70" s="26"/>
      <c r="AX70" s="26"/>
      <c r="AY70" s="26"/>
      <c r="AZ70" s="26"/>
      <c r="BA70" s="26"/>
      <c r="BB70" s="26"/>
      <c r="BC70" s="26"/>
      <c r="BD70" s="26"/>
      <c r="BE70" s="26"/>
      <c r="BF70" s="26"/>
      <c r="BG70" s="26"/>
      <c r="BH70" s="26"/>
      <c r="BI70" s="26"/>
      <c r="BJ70" s="26"/>
      <c r="BK70" s="26"/>
    </row>
    <row r="71" spans="1:71" s="12" customFormat="1">
      <c r="A71" s="3" t="s">
        <v>81</v>
      </c>
      <c r="B71" s="61" t="s">
        <v>38</v>
      </c>
      <c r="C71" s="4">
        <f>SUM($C$72)</f>
        <v>0</v>
      </c>
      <c r="D71" s="4">
        <f>SUM($D$72)</f>
        <v>0.30599999999999999</v>
      </c>
      <c r="E71" s="4">
        <f>SUM($E$72)</f>
        <v>0</v>
      </c>
      <c r="F71" s="4">
        <f t="shared" si="0"/>
        <v>0.10199999999999999</v>
      </c>
      <c r="G71" s="5" t="s">
        <v>10</v>
      </c>
      <c r="H71" s="8" t="s">
        <v>10</v>
      </c>
      <c r="I71" s="4">
        <f>SUM($I$72)</f>
        <v>351.78697289214534</v>
      </c>
      <c r="J71" s="30"/>
      <c r="K71" s="26"/>
      <c r="L71" s="26"/>
      <c r="M71" s="26"/>
      <c r="N71" s="26"/>
      <c r="O71" s="26"/>
      <c r="P71" s="26"/>
      <c r="Q71" s="26"/>
      <c r="R71" s="26"/>
      <c r="S71" s="26"/>
      <c r="T71" s="26"/>
      <c r="U71" s="26"/>
      <c r="V71" s="26"/>
      <c r="W71" s="26"/>
      <c r="X71" s="26"/>
      <c r="Y71" s="26"/>
      <c r="Z71" s="26"/>
      <c r="AA71" s="26"/>
      <c r="AB71" s="26"/>
      <c r="AC71" s="26"/>
      <c r="AD71" s="26"/>
      <c r="AE71" s="26"/>
      <c r="AF71" s="26"/>
      <c r="AG71" s="26"/>
      <c r="AH71" s="26"/>
      <c r="AI71" s="26"/>
      <c r="AJ71" s="26"/>
      <c r="AK71" s="26"/>
      <c r="AL71" s="26"/>
      <c r="AM71" s="26"/>
      <c r="AN71" s="26"/>
      <c r="AO71" s="26"/>
      <c r="AP71" s="26"/>
      <c r="AQ71" s="26"/>
      <c r="AR71" s="26"/>
      <c r="AS71" s="26"/>
      <c r="AT71" s="26"/>
      <c r="AU71" s="26"/>
      <c r="AV71" s="26"/>
      <c r="AW71" s="26"/>
      <c r="AX71" s="26"/>
      <c r="AY71" s="26"/>
      <c r="AZ71" s="26"/>
      <c r="BA71" s="26"/>
      <c r="BB71" s="26"/>
      <c r="BC71" s="26"/>
      <c r="BD71" s="26"/>
      <c r="BE71" s="26"/>
      <c r="BF71" s="26"/>
      <c r="BG71" s="26"/>
      <c r="BH71" s="26"/>
      <c r="BI71" s="26"/>
      <c r="BJ71" s="26"/>
      <c r="BK71" s="26"/>
      <c r="BL71" s="26"/>
      <c r="BM71" s="26"/>
      <c r="BN71" s="26"/>
      <c r="BO71" s="26"/>
      <c r="BP71" s="26"/>
      <c r="BQ71" s="26"/>
      <c r="BR71" s="26"/>
      <c r="BS71" s="26"/>
    </row>
    <row r="72" spans="1:71" s="12" customFormat="1" ht="47.25">
      <c r="A72" s="3" t="s">
        <v>417</v>
      </c>
      <c r="B72" s="49" t="s">
        <v>275</v>
      </c>
      <c r="C72" s="8">
        <v>0</v>
      </c>
      <c r="D72" s="8">
        <v>0.30599999999999999</v>
      </c>
      <c r="E72" s="8">
        <v>0</v>
      </c>
      <c r="F72" s="4">
        <f t="shared" si="0"/>
        <v>0.10199999999999999</v>
      </c>
      <c r="G72" s="31">
        <v>3281522.543868151</v>
      </c>
      <c r="H72" s="8">
        <v>1.05100356465448</v>
      </c>
      <c r="I72" s="4">
        <f t="shared" si="5"/>
        <v>351.78697289214534</v>
      </c>
      <c r="J72" s="23"/>
      <c r="K72" s="26"/>
      <c r="L72" s="26"/>
      <c r="M72" s="26"/>
      <c r="N72" s="26"/>
      <c r="O72" s="26"/>
      <c r="P72" s="26"/>
      <c r="Q72" s="26"/>
      <c r="R72" s="26"/>
      <c r="S72" s="26"/>
      <c r="T72" s="26"/>
      <c r="U72" s="26"/>
      <c r="V72" s="26"/>
      <c r="W72" s="26"/>
      <c r="X72" s="26"/>
      <c r="Y72" s="26"/>
      <c r="Z72" s="26"/>
      <c r="AA72" s="26"/>
      <c r="AB72" s="26"/>
      <c r="AC72" s="26"/>
      <c r="AD72" s="26"/>
      <c r="AE72" s="26"/>
      <c r="AF72" s="26"/>
      <c r="AG72" s="26"/>
      <c r="AH72" s="26"/>
      <c r="AI72" s="26"/>
      <c r="AJ72" s="26"/>
      <c r="AK72" s="26"/>
      <c r="AL72" s="26"/>
      <c r="AM72" s="26"/>
      <c r="AN72" s="26"/>
      <c r="AO72" s="26"/>
      <c r="AP72" s="26"/>
      <c r="AQ72" s="26"/>
      <c r="AR72" s="26"/>
      <c r="AS72" s="26"/>
      <c r="AT72" s="26"/>
      <c r="AU72" s="26"/>
      <c r="AV72" s="26"/>
      <c r="AW72" s="26"/>
      <c r="AX72" s="26"/>
      <c r="AY72" s="26"/>
      <c r="AZ72" s="26"/>
      <c r="BA72" s="26"/>
      <c r="BB72" s="26"/>
      <c r="BC72" s="26"/>
      <c r="BD72" s="26"/>
      <c r="BE72" s="26"/>
      <c r="BF72" s="26"/>
      <c r="BG72" s="26"/>
      <c r="BH72" s="26"/>
      <c r="BI72" s="26"/>
      <c r="BJ72" s="26"/>
      <c r="BK72" s="26"/>
    </row>
    <row r="73" spans="1:71" s="12" customFormat="1">
      <c r="A73" s="3" t="s">
        <v>317</v>
      </c>
      <c r="B73" s="61" t="s">
        <v>39</v>
      </c>
      <c r="C73" s="8">
        <f>SUM($C$74:$C$75)</f>
        <v>0</v>
      </c>
      <c r="D73" s="8">
        <f>SUM($D$74:$D$75)</f>
        <v>0</v>
      </c>
      <c r="E73" s="8">
        <f>SUM($E$74:$E$75)</f>
        <v>0</v>
      </c>
      <c r="F73" s="8">
        <f t="shared" si="0"/>
        <v>0</v>
      </c>
      <c r="G73" s="31" t="s">
        <v>10</v>
      </c>
      <c r="H73" s="8" t="s">
        <v>10</v>
      </c>
      <c r="I73" s="8">
        <f>SUM($I$74:$I$75)</f>
        <v>0</v>
      </c>
      <c r="J73" s="30"/>
      <c r="K73" s="26"/>
      <c r="L73" s="26"/>
      <c r="M73" s="26"/>
      <c r="N73" s="26"/>
      <c r="O73" s="26"/>
      <c r="P73" s="26"/>
      <c r="Q73" s="26"/>
      <c r="R73" s="26"/>
      <c r="S73" s="26"/>
      <c r="T73" s="26"/>
      <c r="U73" s="26"/>
      <c r="V73" s="26"/>
      <c r="W73" s="26"/>
      <c r="X73" s="26"/>
      <c r="Y73" s="26"/>
      <c r="Z73" s="26"/>
      <c r="AA73" s="26"/>
      <c r="AB73" s="26"/>
      <c r="AC73" s="26"/>
      <c r="AD73" s="26"/>
      <c r="AE73" s="26"/>
      <c r="AF73" s="26"/>
      <c r="AG73" s="26"/>
      <c r="AH73" s="26"/>
      <c r="AI73" s="26"/>
      <c r="AJ73" s="26"/>
      <c r="AK73" s="26"/>
      <c r="AL73" s="26"/>
      <c r="AM73" s="26"/>
      <c r="AN73" s="26"/>
      <c r="AO73" s="26"/>
      <c r="AP73" s="26"/>
      <c r="AQ73" s="26"/>
      <c r="AR73" s="26"/>
      <c r="AS73" s="26"/>
      <c r="AT73" s="26"/>
      <c r="AU73" s="26"/>
      <c r="AV73" s="26"/>
      <c r="AW73" s="26"/>
      <c r="AX73" s="26"/>
      <c r="AY73" s="26"/>
      <c r="AZ73" s="26"/>
      <c r="BA73" s="26"/>
      <c r="BB73" s="26"/>
      <c r="BC73" s="26"/>
      <c r="BD73" s="26"/>
      <c r="BE73" s="26"/>
      <c r="BF73" s="26"/>
      <c r="BG73" s="26"/>
      <c r="BH73" s="26"/>
      <c r="BI73" s="26"/>
      <c r="BJ73" s="26"/>
      <c r="BK73" s="26"/>
    </row>
    <row r="74" spans="1:71" s="12" customFormat="1" ht="47.25">
      <c r="A74" s="3" t="s">
        <v>418</v>
      </c>
      <c r="B74" s="49" t="s">
        <v>281</v>
      </c>
      <c r="C74" s="8">
        <v>0</v>
      </c>
      <c r="D74" s="8">
        <v>0</v>
      </c>
      <c r="E74" s="8">
        <v>0</v>
      </c>
      <c r="F74" s="4">
        <f t="shared" si="0"/>
        <v>0</v>
      </c>
      <c r="G74" s="31">
        <v>2374674.3550021066</v>
      </c>
      <c r="H74" s="8">
        <v>1.05100356465448</v>
      </c>
      <c r="I74" s="4">
        <f t="shared" ref="I74:I75" si="7">(F74*G74*H74)/1000</f>
        <v>0</v>
      </c>
      <c r="J74" s="23"/>
      <c r="K74" s="26"/>
      <c r="L74" s="26"/>
      <c r="M74" s="26"/>
      <c r="N74" s="26"/>
      <c r="O74" s="26"/>
      <c r="P74" s="26"/>
      <c r="Q74" s="26"/>
      <c r="R74" s="26"/>
      <c r="S74" s="26"/>
      <c r="T74" s="26"/>
      <c r="U74" s="26"/>
      <c r="V74" s="26"/>
      <c r="W74" s="26"/>
      <c r="X74" s="26"/>
      <c r="Y74" s="26"/>
      <c r="Z74" s="26"/>
      <c r="AA74" s="26"/>
      <c r="AB74" s="26"/>
      <c r="AC74" s="26"/>
      <c r="AD74" s="26"/>
      <c r="AE74" s="26"/>
      <c r="AF74" s="26"/>
      <c r="AG74" s="26"/>
      <c r="AH74" s="26"/>
      <c r="AI74" s="26"/>
      <c r="AJ74" s="26"/>
      <c r="AK74" s="26"/>
      <c r="AL74" s="26"/>
      <c r="AM74" s="26"/>
      <c r="AN74" s="26"/>
      <c r="AO74" s="26"/>
      <c r="AP74" s="26"/>
      <c r="AQ74" s="26"/>
      <c r="AR74" s="26"/>
      <c r="AS74" s="26"/>
      <c r="AT74" s="26"/>
      <c r="AU74" s="26"/>
      <c r="AV74" s="26"/>
      <c r="AW74" s="26"/>
      <c r="AX74" s="26"/>
      <c r="AY74" s="26"/>
      <c r="AZ74" s="26"/>
      <c r="BA74" s="26"/>
      <c r="BB74" s="26"/>
      <c r="BC74" s="26"/>
      <c r="BD74" s="26"/>
      <c r="BE74" s="26"/>
      <c r="BF74" s="26"/>
      <c r="BG74" s="26"/>
      <c r="BH74" s="26"/>
      <c r="BI74" s="26"/>
      <c r="BJ74" s="26"/>
      <c r="BK74" s="26"/>
    </row>
    <row r="75" spans="1:71" s="12" customFormat="1" ht="47.25">
      <c r="A75" s="3" t="s">
        <v>419</v>
      </c>
      <c r="B75" s="49" t="s">
        <v>282</v>
      </c>
      <c r="C75" s="8">
        <v>0</v>
      </c>
      <c r="D75" s="8">
        <v>0</v>
      </c>
      <c r="E75" s="8">
        <v>0</v>
      </c>
      <c r="F75" s="4">
        <f t="shared" si="0"/>
        <v>0</v>
      </c>
      <c r="G75" s="31">
        <v>1228198.3571638176</v>
      </c>
      <c r="H75" s="8">
        <v>1.05100356465448</v>
      </c>
      <c r="I75" s="4">
        <f t="shared" si="7"/>
        <v>0</v>
      </c>
      <c r="J75" s="23"/>
      <c r="K75" s="26"/>
      <c r="L75" s="26"/>
      <c r="M75" s="26"/>
      <c r="N75" s="26"/>
      <c r="O75" s="26"/>
      <c r="P75" s="26"/>
      <c r="Q75" s="26"/>
      <c r="R75" s="26"/>
      <c r="S75" s="26"/>
      <c r="T75" s="26"/>
      <c r="U75" s="26"/>
      <c r="V75" s="26"/>
      <c r="W75" s="26"/>
      <c r="X75" s="26"/>
      <c r="Y75" s="26"/>
      <c r="Z75" s="26"/>
      <c r="AA75" s="26"/>
      <c r="AB75" s="26"/>
      <c r="AC75" s="26"/>
      <c r="AD75" s="26"/>
      <c r="AE75" s="26"/>
      <c r="AF75" s="26"/>
      <c r="AG75" s="26"/>
      <c r="AH75" s="26"/>
      <c r="AI75" s="26"/>
      <c r="AJ75" s="26"/>
      <c r="AK75" s="26"/>
      <c r="AL75" s="26"/>
      <c r="AM75" s="26"/>
      <c r="AN75" s="26"/>
      <c r="AO75" s="26"/>
      <c r="AP75" s="26"/>
      <c r="AQ75" s="26"/>
      <c r="AR75" s="26"/>
      <c r="AS75" s="26"/>
      <c r="AT75" s="26"/>
      <c r="AU75" s="26"/>
      <c r="AV75" s="26"/>
      <c r="AW75" s="26"/>
      <c r="AX75" s="26"/>
      <c r="AY75" s="26"/>
      <c r="AZ75" s="26"/>
      <c r="BA75" s="26"/>
      <c r="BB75" s="26"/>
      <c r="BC75" s="26"/>
      <c r="BD75" s="26"/>
      <c r="BE75" s="26"/>
      <c r="BF75" s="26"/>
      <c r="BG75" s="26"/>
      <c r="BH75" s="26"/>
      <c r="BI75" s="26"/>
      <c r="BJ75" s="26"/>
      <c r="BK75" s="26"/>
    </row>
    <row r="76" spans="1:71">
      <c r="A76" s="3" t="s">
        <v>82</v>
      </c>
      <c r="B76" s="61" t="s">
        <v>40</v>
      </c>
      <c r="C76" s="4">
        <v>0</v>
      </c>
      <c r="D76" s="4">
        <v>0</v>
      </c>
      <c r="E76" s="4">
        <v>0</v>
      </c>
      <c r="F76" s="4">
        <f t="shared" si="0"/>
        <v>0</v>
      </c>
      <c r="G76" s="4" t="s">
        <v>10</v>
      </c>
      <c r="H76" s="4" t="s">
        <v>10</v>
      </c>
      <c r="I76" s="4">
        <v>0</v>
      </c>
      <c r="J76" s="30"/>
    </row>
    <row r="77" spans="1:71" s="12" customFormat="1">
      <c r="A77" s="3" t="s">
        <v>83</v>
      </c>
      <c r="B77" s="61" t="s">
        <v>72</v>
      </c>
      <c r="C77" s="4">
        <v>0</v>
      </c>
      <c r="D77" s="4">
        <v>0</v>
      </c>
      <c r="E77" s="4">
        <v>0</v>
      </c>
      <c r="F77" s="4">
        <f t="shared" si="0"/>
        <v>0</v>
      </c>
      <c r="G77" s="4" t="s">
        <v>10</v>
      </c>
      <c r="H77" s="4" t="s">
        <v>10</v>
      </c>
      <c r="I77" s="4">
        <v>0</v>
      </c>
      <c r="J77" s="30"/>
      <c r="K77" s="15"/>
      <c r="L77" s="15"/>
      <c r="M77" s="15"/>
      <c r="N77" s="15"/>
      <c r="O77" s="15"/>
      <c r="P77" s="15"/>
      <c r="Q77" s="15"/>
      <c r="R77" s="15"/>
      <c r="S77" s="15"/>
      <c r="T77" s="15"/>
      <c r="U77" s="15"/>
      <c r="V77" s="15"/>
      <c r="W77" s="15"/>
      <c r="X77" s="15"/>
      <c r="Y77" s="15"/>
      <c r="Z77" s="15"/>
      <c r="AA77" s="15"/>
      <c r="AB77" s="15"/>
      <c r="AC77" s="15"/>
      <c r="AD77" s="15"/>
      <c r="AE77" s="15"/>
      <c r="AF77" s="15"/>
      <c r="AG77" s="15"/>
      <c r="AH77" s="15"/>
      <c r="AI77" s="15"/>
      <c r="AJ77" s="15"/>
      <c r="AK77" s="15"/>
      <c r="AL77" s="15"/>
      <c r="AM77" s="15"/>
      <c r="AN77" s="15"/>
      <c r="AO77" s="15"/>
      <c r="AP77" s="15"/>
      <c r="AQ77" s="15"/>
      <c r="AR77" s="15"/>
      <c r="AS77" s="15"/>
      <c r="AT77" s="15"/>
      <c r="AU77" s="15"/>
      <c r="AV77" s="15"/>
      <c r="AW77" s="15"/>
      <c r="AX77" s="15"/>
      <c r="AY77" s="15"/>
      <c r="AZ77" s="15"/>
      <c r="BA77" s="15"/>
      <c r="BB77" s="15"/>
      <c r="BC77" s="15"/>
      <c r="BD77" s="15"/>
      <c r="BE77" s="15"/>
      <c r="BF77" s="15"/>
      <c r="BG77" s="15"/>
      <c r="BH77" s="15"/>
      <c r="BI77" s="15"/>
      <c r="BJ77" s="15"/>
      <c r="BK77" s="15"/>
      <c r="BL77" s="15"/>
      <c r="BM77" s="15"/>
      <c r="BN77" s="15"/>
      <c r="BO77" s="15"/>
      <c r="BP77" s="15"/>
      <c r="BQ77" s="15"/>
      <c r="BR77" s="15"/>
      <c r="BS77" s="15"/>
    </row>
    <row r="78" spans="1:71" ht="31.5">
      <c r="A78" s="44" t="s">
        <v>24</v>
      </c>
      <c r="B78" s="69" t="s">
        <v>6</v>
      </c>
      <c r="C78" s="70">
        <f>SUM($C$79,$C$122)</f>
        <v>0</v>
      </c>
      <c r="D78" s="70">
        <f>SUM($D$79,$D$122)</f>
        <v>0.501</v>
      </c>
      <c r="E78" s="70">
        <f>SUM($E$79,$E$122)</f>
        <v>0.41899999999999998</v>
      </c>
      <c r="F78" s="70">
        <f t="shared" si="0"/>
        <v>0.30666666666666664</v>
      </c>
      <c r="G78" s="70" t="s">
        <v>10</v>
      </c>
      <c r="H78" s="70" t="s">
        <v>10</v>
      </c>
      <c r="I78" s="70">
        <f>SUM($I$79,$I$122)</f>
        <v>591.06961032107131</v>
      </c>
      <c r="J78" s="30"/>
    </row>
    <row r="79" spans="1:71" s="12" customFormat="1">
      <c r="A79" s="3" t="s">
        <v>25</v>
      </c>
      <c r="B79" s="61" t="s">
        <v>53</v>
      </c>
      <c r="C79" s="4">
        <f>SUM($C$80,$C$102,$C$121)</f>
        <v>0</v>
      </c>
      <c r="D79" s="4">
        <f>SUM($D$80,$D$102,$D$121)</f>
        <v>0.31900000000000001</v>
      </c>
      <c r="E79" s="4">
        <f>SUM($E$80,$E$102,$E$121)</f>
        <v>0.13400000000000001</v>
      </c>
      <c r="F79" s="4">
        <f t="shared" si="0"/>
        <v>0.151</v>
      </c>
      <c r="G79" s="4" t="s">
        <v>10</v>
      </c>
      <c r="H79" s="4" t="s">
        <v>10</v>
      </c>
      <c r="I79" s="4">
        <f>SUM($I$80,$I$102,$I$121)</f>
        <v>253.2748125212546</v>
      </c>
      <c r="J79" s="30"/>
      <c r="K79" s="15"/>
      <c r="L79" s="15"/>
      <c r="M79" s="15"/>
      <c r="N79" s="15"/>
      <c r="O79" s="15"/>
      <c r="P79" s="15"/>
      <c r="Q79" s="15"/>
      <c r="R79" s="15"/>
      <c r="S79" s="15"/>
      <c r="T79" s="15"/>
      <c r="U79" s="15"/>
      <c r="V79" s="15"/>
      <c r="W79" s="15"/>
      <c r="X79" s="15"/>
      <c r="Y79" s="15"/>
      <c r="Z79" s="15"/>
      <c r="AA79" s="15"/>
      <c r="AB79" s="15"/>
      <c r="AC79" s="15"/>
      <c r="AD79" s="15"/>
      <c r="AE79" s="15"/>
      <c r="AF79" s="15"/>
      <c r="AG79" s="15"/>
      <c r="AH79" s="15"/>
      <c r="AI79" s="15"/>
      <c r="AJ79" s="15"/>
      <c r="AK79" s="15"/>
      <c r="AL79" s="15"/>
      <c r="AM79" s="15"/>
      <c r="AN79" s="15"/>
      <c r="AO79" s="15"/>
      <c r="AP79" s="15"/>
      <c r="AQ79" s="15"/>
      <c r="AR79" s="15"/>
      <c r="AS79" s="15"/>
      <c r="AT79" s="15"/>
      <c r="AU79" s="15"/>
      <c r="AV79" s="15"/>
      <c r="AW79" s="15"/>
      <c r="AX79" s="15"/>
      <c r="AY79" s="15"/>
      <c r="AZ79" s="15"/>
      <c r="BA79" s="15"/>
      <c r="BB79" s="15"/>
      <c r="BC79" s="15"/>
      <c r="BD79" s="15"/>
      <c r="BE79" s="15"/>
      <c r="BF79" s="15"/>
      <c r="BG79" s="15"/>
      <c r="BH79" s="15"/>
      <c r="BI79" s="15"/>
      <c r="BJ79" s="15"/>
      <c r="BK79" s="15"/>
      <c r="BL79" s="15"/>
      <c r="BM79" s="15"/>
      <c r="BN79" s="15"/>
      <c r="BO79" s="15"/>
      <c r="BP79" s="15"/>
      <c r="BQ79" s="15"/>
      <c r="BR79" s="15"/>
      <c r="BS79" s="15"/>
    </row>
    <row r="80" spans="1:71" s="12" customFormat="1">
      <c r="A80" s="3" t="s">
        <v>84</v>
      </c>
      <c r="B80" s="61" t="s">
        <v>56</v>
      </c>
      <c r="C80" s="4">
        <f>SUM($C$81,$C$93)</f>
        <v>0</v>
      </c>
      <c r="D80" s="4">
        <f>SUM($D$81,$D$93)</f>
        <v>0.31900000000000001</v>
      </c>
      <c r="E80" s="4">
        <f>SUM($E$81,$E$93)</f>
        <v>0.13400000000000001</v>
      </c>
      <c r="F80" s="4">
        <f t="shared" si="0"/>
        <v>0.151</v>
      </c>
      <c r="G80" s="4" t="s">
        <v>10</v>
      </c>
      <c r="H80" s="4" t="s">
        <v>10</v>
      </c>
      <c r="I80" s="4">
        <f>SUM($I$81,$I$93)</f>
        <v>253.2748125212546</v>
      </c>
      <c r="J80" s="30"/>
      <c r="K80" s="15"/>
      <c r="L80" s="15"/>
      <c r="M80" s="15"/>
      <c r="N80" s="15"/>
      <c r="O80" s="15"/>
      <c r="P80" s="15"/>
      <c r="Q80" s="15"/>
      <c r="R80" s="15"/>
      <c r="S80" s="15"/>
      <c r="T80" s="15"/>
      <c r="U80" s="15"/>
      <c r="V80" s="15"/>
      <c r="W80" s="15"/>
      <c r="X80" s="15"/>
      <c r="Y80" s="15"/>
      <c r="Z80" s="15"/>
      <c r="AA80" s="15"/>
      <c r="AB80" s="15"/>
      <c r="AC80" s="15"/>
      <c r="AD80" s="15"/>
      <c r="AE80" s="15"/>
      <c r="AF80" s="15"/>
      <c r="AG80" s="15"/>
      <c r="AH80" s="15"/>
      <c r="AI80" s="15"/>
      <c r="AJ80" s="15"/>
      <c r="AK80" s="15"/>
      <c r="AL80" s="15"/>
      <c r="AM80" s="15"/>
      <c r="AN80" s="15"/>
      <c r="AO80" s="15"/>
      <c r="AP80" s="15"/>
      <c r="AQ80" s="15"/>
      <c r="AR80" s="15"/>
      <c r="AS80" s="15"/>
      <c r="AT80" s="15"/>
      <c r="AU80" s="15"/>
      <c r="AV80" s="15"/>
      <c r="AW80" s="15"/>
      <c r="AX80" s="15"/>
      <c r="AY80" s="15"/>
      <c r="AZ80" s="15"/>
      <c r="BA80" s="15"/>
      <c r="BB80" s="15"/>
      <c r="BC80" s="15"/>
      <c r="BD80" s="15"/>
      <c r="BE80" s="15"/>
      <c r="BF80" s="15"/>
      <c r="BG80" s="15"/>
      <c r="BH80" s="15"/>
      <c r="BI80" s="15"/>
      <c r="BJ80" s="15"/>
      <c r="BK80" s="15"/>
      <c r="BL80" s="15"/>
      <c r="BM80" s="15"/>
      <c r="BN80" s="15"/>
      <c r="BO80" s="15"/>
      <c r="BP80" s="15"/>
      <c r="BQ80" s="15"/>
      <c r="BR80" s="15"/>
      <c r="BS80" s="15"/>
    </row>
    <row r="81" spans="1:71" s="12" customFormat="1">
      <c r="A81" s="3" t="s">
        <v>85</v>
      </c>
      <c r="B81" s="61" t="s">
        <v>86</v>
      </c>
      <c r="C81" s="4">
        <f>SUM($C$82,$C$85,$C$88,$C$91)</f>
        <v>0</v>
      </c>
      <c r="D81" s="4">
        <f>SUM($D$82,$D$85,$D$88,$D$91)</f>
        <v>0.31900000000000001</v>
      </c>
      <c r="E81" s="4">
        <f>SUM($E$82,$E$85,$E$88,$E$91)</f>
        <v>0.13400000000000001</v>
      </c>
      <c r="F81" s="4">
        <f t="shared" si="0"/>
        <v>0.151</v>
      </c>
      <c r="G81" s="4" t="s">
        <v>10</v>
      </c>
      <c r="H81" s="4" t="s">
        <v>10</v>
      </c>
      <c r="I81" s="4">
        <f>SUM($I$82,$I$85,$I$88,$I$91)</f>
        <v>253.2748125212546</v>
      </c>
      <c r="J81" s="30"/>
      <c r="K81" s="15"/>
      <c r="L81" s="15"/>
      <c r="M81" s="15"/>
      <c r="N81" s="15"/>
      <c r="O81" s="15"/>
      <c r="P81" s="15"/>
      <c r="Q81" s="15"/>
      <c r="R81" s="15"/>
      <c r="S81" s="15"/>
      <c r="T81" s="15"/>
      <c r="U81" s="15"/>
      <c r="V81" s="15"/>
      <c r="W81" s="15"/>
      <c r="X81" s="15"/>
      <c r="Y81" s="15"/>
      <c r="Z81" s="15"/>
      <c r="AA81" s="15"/>
      <c r="AB81" s="15"/>
      <c r="AC81" s="15"/>
      <c r="AD81" s="15"/>
      <c r="AE81" s="15"/>
      <c r="AF81" s="15"/>
      <c r="AG81" s="15"/>
      <c r="AH81" s="15"/>
      <c r="AI81" s="15"/>
      <c r="AJ81" s="15"/>
      <c r="AK81" s="15"/>
      <c r="AL81" s="15"/>
      <c r="AM81" s="15"/>
      <c r="AN81" s="15"/>
      <c r="AO81" s="15"/>
      <c r="AP81" s="15"/>
      <c r="AQ81" s="15"/>
      <c r="AR81" s="15"/>
      <c r="AS81" s="15"/>
      <c r="AT81" s="15"/>
      <c r="AU81" s="15"/>
      <c r="AV81" s="15"/>
      <c r="AW81" s="15"/>
      <c r="AX81" s="15"/>
      <c r="AY81" s="15"/>
      <c r="AZ81" s="15"/>
      <c r="BA81" s="15"/>
      <c r="BB81" s="15"/>
      <c r="BC81" s="15"/>
      <c r="BD81" s="15"/>
      <c r="BE81" s="15"/>
      <c r="BF81" s="15"/>
      <c r="BG81" s="15"/>
      <c r="BH81" s="15"/>
      <c r="BI81" s="15"/>
      <c r="BJ81" s="15"/>
      <c r="BK81" s="15"/>
      <c r="BL81" s="15"/>
      <c r="BM81" s="15"/>
      <c r="BN81" s="15"/>
      <c r="BO81" s="15"/>
      <c r="BP81" s="15"/>
      <c r="BQ81" s="15"/>
      <c r="BR81" s="15"/>
      <c r="BS81" s="15"/>
    </row>
    <row r="82" spans="1:71">
      <c r="A82" s="3" t="s">
        <v>87</v>
      </c>
      <c r="B82" s="61" t="s">
        <v>41</v>
      </c>
      <c r="C82" s="4">
        <f>SUM($C$83:$C$84)</f>
        <v>0</v>
      </c>
      <c r="D82" s="4">
        <f>SUM($D$83:$D$84)</f>
        <v>0.19400000000000001</v>
      </c>
      <c r="E82" s="4">
        <f>SUM($E$83:$E$84)</f>
        <v>0.13400000000000001</v>
      </c>
      <c r="F82" s="4">
        <f t="shared" ref="F82:F145" si="8">SUM(C82:E82)/3</f>
        <v>0.10933333333333334</v>
      </c>
      <c r="G82" s="4" t="s">
        <v>10</v>
      </c>
      <c r="H82" s="8" t="s">
        <v>10</v>
      </c>
      <c r="I82" s="4">
        <f>SUM($I$83:$I$84)</f>
        <v>174.89977625522076</v>
      </c>
      <c r="J82" s="30"/>
      <c r="K82" s="26"/>
      <c r="L82" s="26"/>
      <c r="M82" s="26"/>
      <c r="N82" s="26"/>
      <c r="O82" s="26"/>
      <c r="P82" s="26"/>
      <c r="Q82" s="26"/>
      <c r="R82" s="2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  <c r="AF82" s="26"/>
      <c r="AG82" s="26"/>
      <c r="AH82" s="26"/>
      <c r="AI82" s="26"/>
      <c r="AJ82" s="26"/>
      <c r="AK82" s="26"/>
      <c r="AL82" s="26"/>
      <c r="AM82" s="26"/>
      <c r="AN82" s="26"/>
      <c r="AO82" s="26"/>
      <c r="AP82" s="26"/>
      <c r="AQ82" s="26"/>
      <c r="AR82" s="26"/>
      <c r="AS82" s="26"/>
      <c r="AT82" s="26"/>
      <c r="AU82" s="26"/>
      <c r="AV82" s="26"/>
      <c r="AW82" s="26"/>
      <c r="AX82" s="26"/>
      <c r="AY82" s="26"/>
      <c r="AZ82" s="26"/>
      <c r="BA82" s="26"/>
      <c r="BB82" s="26"/>
      <c r="BC82" s="26"/>
      <c r="BD82" s="26"/>
      <c r="BE82" s="26"/>
      <c r="BF82" s="26"/>
      <c r="BG82" s="26"/>
      <c r="BH82" s="26"/>
      <c r="BI82" s="26"/>
      <c r="BJ82" s="26"/>
      <c r="BK82" s="26"/>
      <c r="BL82" s="26"/>
      <c r="BM82" s="26"/>
      <c r="BN82" s="26"/>
      <c r="BO82" s="26"/>
      <c r="BP82" s="26"/>
      <c r="BQ82" s="26"/>
      <c r="BR82" s="26"/>
      <c r="BS82" s="26"/>
    </row>
    <row r="83" spans="1:71" s="24" customFormat="1" ht="47.25">
      <c r="A83" s="3" t="s">
        <v>351</v>
      </c>
      <c r="B83" s="49" t="s">
        <v>283</v>
      </c>
      <c r="C83" s="8">
        <v>0</v>
      </c>
      <c r="D83" s="8">
        <v>0</v>
      </c>
      <c r="E83" s="8">
        <v>0</v>
      </c>
      <c r="F83" s="4">
        <f t="shared" si="8"/>
        <v>0</v>
      </c>
      <c r="G83" s="8">
        <v>1355510.41604098</v>
      </c>
      <c r="H83" s="8">
        <v>1.05100356465448</v>
      </c>
      <c r="I83" s="4">
        <f t="shared" ref="I83:I92" si="9">(F83*G83*H83)/1000</f>
        <v>0</v>
      </c>
      <c r="J83" s="23"/>
      <c r="K83" s="23"/>
      <c r="L83" s="23"/>
      <c r="M83" s="23"/>
      <c r="N83" s="23"/>
      <c r="O83" s="23"/>
      <c r="P83" s="23"/>
      <c r="Q83" s="23"/>
      <c r="R83" s="23"/>
      <c r="S83" s="23"/>
      <c r="T83" s="23"/>
      <c r="U83" s="23"/>
      <c r="V83" s="23"/>
      <c r="W83" s="23"/>
      <c r="X83" s="23"/>
      <c r="Y83" s="23"/>
      <c r="Z83" s="23"/>
      <c r="AA83" s="23"/>
      <c r="AB83" s="23"/>
      <c r="AC83" s="23"/>
      <c r="AD83" s="23"/>
      <c r="AE83" s="23"/>
      <c r="AF83" s="23"/>
      <c r="AG83" s="23"/>
      <c r="AH83" s="23"/>
      <c r="AI83" s="23"/>
      <c r="AJ83" s="23"/>
      <c r="AK83" s="23"/>
      <c r="AL83" s="23"/>
      <c r="AM83" s="23"/>
      <c r="AN83" s="23"/>
      <c r="AO83" s="23"/>
      <c r="AP83" s="23"/>
      <c r="AQ83" s="23"/>
      <c r="AR83" s="23"/>
      <c r="AS83" s="23"/>
      <c r="AT83" s="23"/>
      <c r="AU83" s="23"/>
      <c r="AV83" s="23"/>
      <c r="AW83" s="23"/>
      <c r="AX83" s="23"/>
      <c r="AY83" s="23"/>
      <c r="AZ83" s="23"/>
      <c r="BA83" s="23"/>
      <c r="BB83" s="23"/>
      <c r="BC83" s="23"/>
      <c r="BD83" s="23"/>
      <c r="BE83" s="23"/>
      <c r="BF83" s="23"/>
      <c r="BG83" s="23"/>
      <c r="BH83" s="23"/>
      <c r="BI83" s="23"/>
      <c r="BJ83" s="23"/>
      <c r="BK83" s="23"/>
    </row>
    <row r="84" spans="1:71" s="24" customFormat="1" ht="47.25">
      <c r="A84" s="3" t="s">
        <v>420</v>
      </c>
      <c r="B84" s="49" t="s">
        <v>284</v>
      </c>
      <c r="C84" s="8">
        <v>0</v>
      </c>
      <c r="D84" s="8">
        <v>0.19400000000000001</v>
      </c>
      <c r="E84" s="8">
        <v>0.13400000000000001</v>
      </c>
      <c r="F84" s="4">
        <f t="shared" si="8"/>
        <v>0.10933333333333334</v>
      </c>
      <c r="G84" s="8">
        <v>1522062.4642038876</v>
      </c>
      <c r="H84" s="8">
        <v>1.05100356465448</v>
      </c>
      <c r="I84" s="4">
        <f t="shared" si="9"/>
        <v>174.89977625522076</v>
      </c>
      <c r="J84" s="23"/>
      <c r="K84" s="23"/>
      <c r="L84" s="23"/>
      <c r="M84" s="23"/>
      <c r="N84" s="23"/>
      <c r="O84" s="23"/>
      <c r="P84" s="23"/>
      <c r="Q84" s="23"/>
      <c r="R84" s="23"/>
      <c r="S84" s="23"/>
      <c r="T84" s="23"/>
      <c r="U84" s="23"/>
      <c r="V84" s="23"/>
      <c r="W84" s="23"/>
      <c r="X84" s="23"/>
      <c r="Y84" s="23"/>
      <c r="Z84" s="23"/>
      <c r="AA84" s="23"/>
      <c r="AB84" s="23"/>
      <c r="AC84" s="23"/>
      <c r="AD84" s="23"/>
      <c r="AE84" s="23"/>
      <c r="AF84" s="23"/>
      <c r="AG84" s="23"/>
      <c r="AH84" s="23"/>
      <c r="AI84" s="23"/>
      <c r="AJ84" s="23"/>
      <c r="AK84" s="23"/>
      <c r="AL84" s="23"/>
      <c r="AM84" s="23"/>
      <c r="AN84" s="23"/>
      <c r="AO84" s="23"/>
      <c r="AP84" s="23"/>
      <c r="AQ84" s="23"/>
      <c r="AR84" s="23"/>
      <c r="AS84" s="23"/>
      <c r="AT84" s="23"/>
      <c r="AU84" s="23"/>
      <c r="AV84" s="23"/>
      <c r="AW84" s="23"/>
      <c r="AX84" s="23"/>
      <c r="AY84" s="23"/>
      <c r="AZ84" s="23"/>
      <c r="BA84" s="23"/>
      <c r="BB84" s="23"/>
      <c r="BC84" s="23"/>
      <c r="BD84" s="23"/>
      <c r="BE84" s="23"/>
      <c r="BF84" s="23"/>
      <c r="BG84" s="23"/>
      <c r="BH84" s="23"/>
      <c r="BI84" s="23"/>
      <c r="BJ84" s="23"/>
      <c r="BK84" s="23"/>
    </row>
    <row r="85" spans="1:71">
      <c r="A85" s="3" t="s">
        <v>88</v>
      </c>
      <c r="B85" s="61" t="s">
        <v>89</v>
      </c>
      <c r="C85" s="4">
        <f>SUM($C$86:$C$87)</f>
        <v>0</v>
      </c>
      <c r="D85" s="4">
        <f>SUM($D$86:$D$87)</f>
        <v>0.125</v>
      </c>
      <c r="E85" s="4">
        <f>SUM($E$86:$E$87)</f>
        <v>0</v>
      </c>
      <c r="F85" s="4">
        <f t="shared" si="8"/>
        <v>4.1666666666666664E-2</v>
      </c>
      <c r="G85" s="4" t="s">
        <v>10</v>
      </c>
      <c r="H85" s="8" t="s">
        <v>10</v>
      </c>
      <c r="I85" s="4">
        <f>SUM($I$86:$I$87)</f>
        <v>78.375036266033831</v>
      </c>
      <c r="J85" s="30"/>
      <c r="K85" s="26"/>
      <c r="L85" s="26"/>
      <c r="M85" s="26"/>
      <c r="N85" s="26"/>
      <c r="O85" s="26"/>
      <c r="P85" s="26"/>
      <c r="Q85" s="26"/>
      <c r="R85" s="26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  <c r="AF85" s="26"/>
      <c r="AG85" s="26"/>
      <c r="AH85" s="26"/>
      <c r="AI85" s="26"/>
      <c r="AJ85" s="26"/>
      <c r="AK85" s="26"/>
      <c r="AL85" s="26"/>
      <c r="AM85" s="26"/>
      <c r="AN85" s="26"/>
      <c r="AO85" s="26"/>
      <c r="AP85" s="26"/>
      <c r="AQ85" s="26"/>
      <c r="AR85" s="26"/>
      <c r="AS85" s="26"/>
      <c r="AT85" s="26"/>
      <c r="AU85" s="26"/>
      <c r="AV85" s="26"/>
      <c r="AW85" s="26"/>
      <c r="AX85" s="26"/>
      <c r="AY85" s="26"/>
      <c r="AZ85" s="26"/>
      <c r="BA85" s="26"/>
      <c r="BB85" s="26"/>
      <c r="BC85" s="26"/>
      <c r="BD85" s="26"/>
      <c r="BE85" s="26"/>
      <c r="BF85" s="26"/>
      <c r="BG85" s="26"/>
      <c r="BH85" s="26"/>
      <c r="BI85" s="26"/>
      <c r="BJ85" s="26"/>
      <c r="BK85" s="26"/>
      <c r="BL85" s="26"/>
      <c r="BM85" s="26"/>
      <c r="BN85" s="26"/>
      <c r="BO85" s="26"/>
      <c r="BP85" s="26"/>
      <c r="BQ85" s="26"/>
      <c r="BR85" s="26"/>
      <c r="BS85" s="26"/>
    </row>
    <row r="86" spans="1:71" s="24" customFormat="1" ht="47.25">
      <c r="A86" s="3" t="s">
        <v>421</v>
      </c>
      <c r="B86" s="49" t="s">
        <v>285</v>
      </c>
      <c r="C86" s="8">
        <v>0</v>
      </c>
      <c r="D86" s="8">
        <v>0</v>
      </c>
      <c r="E86" s="8">
        <v>0</v>
      </c>
      <c r="F86" s="4">
        <f t="shared" si="8"/>
        <v>0</v>
      </c>
      <c r="G86" s="8">
        <v>1128696.4209605963</v>
      </c>
      <c r="H86" s="8">
        <v>1.05100356465448</v>
      </c>
      <c r="I86" s="4">
        <f t="shared" si="9"/>
        <v>0</v>
      </c>
      <c r="J86" s="23"/>
      <c r="K86" s="23"/>
      <c r="L86" s="23"/>
      <c r="M86" s="23"/>
      <c r="N86" s="23"/>
      <c r="O86" s="23"/>
      <c r="P86" s="23"/>
      <c r="Q86" s="23"/>
      <c r="R86" s="23"/>
      <c r="S86" s="23"/>
      <c r="T86" s="23"/>
      <c r="U86" s="23"/>
      <c r="V86" s="23"/>
      <c r="W86" s="23"/>
      <c r="X86" s="23"/>
      <c r="Y86" s="23"/>
      <c r="Z86" s="23"/>
      <c r="AA86" s="23"/>
      <c r="AB86" s="23"/>
      <c r="AC86" s="23"/>
      <c r="AD86" s="23"/>
      <c r="AE86" s="23"/>
      <c r="AF86" s="23"/>
      <c r="AG86" s="23"/>
      <c r="AH86" s="23"/>
      <c r="AI86" s="23"/>
      <c r="AJ86" s="23"/>
      <c r="AK86" s="23"/>
      <c r="AL86" s="23"/>
      <c r="AM86" s="23"/>
      <c r="AN86" s="23"/>
      <c r="AO86" s="23"/>
      <c r="AP86" s="23"/>
      <c r="AQ86" s="23"/>
      <c r="AR86" s="23"/>
      <c r="AS86" s="23"/>
      <c r="AT86" s="23"/>
      <c r="AU86" s="23"/>
      <c r="AV86" s="23"/>
      <c r="AW86" s="23"/>
      <c r="AX86" s="23"/>
      <c r="AY86" s="23"/>
      <c r="AZ86" s="23"/>
      <c r="BA86" s="23"/>
      <c r="BB86" s="23"/>
      <c r="BC86" s="23"/>
      <c r="BD86" s="23"/>
      <c r="BE86" s="23"/>
      <c r="BF86" s="23"/>
      <c r="BG86" s="23"/>
      <c r="BH86" s="23"/>
      <c r="BI86" s="23"/>
      <c r="BJ86" s="23"/>
      <c r="BK86" s="23"/>
    </row>
    <row r="87" spans="1:71" s="24" customFormat="1" ht="47.25">
      <c r="A87" s="3" t="s">
        <v>422</v>
      </c>
      <c r="B87" s="49" t="s">
        <v>286</v>
      </c>
      <c r="C87" s="8">
        <v>0</v>
      </c>
      <c r="D87" s="8">
        <v>0.125</v>
      </c>
      <c r="E87" s="8">
        <v>0</v>
      </c>
      <c r="F87" s="4">
        <f t="shared" si="8"/>
        <v>4.1666666666666664E-2</v>
      </c>
      <c r="G87" s="8">
        <v>1789718.8303097675</v>
      </c>
      <c r="H87" s="8">
        <v>1.05100356465448</v>
      </c>
      <c r="I87" s="4">
        <f t="shared" si="9"/>
        <v>78.375036266033831</v>
      </c>
      <c r="J87" s="23"/>
      <c r="K87" s="23"/>
      <c r="L87" s="23"/>
      <c r="M87" s="23"/>
      <c r="N87" s="23"/>
      <c r="O87" s="23"/>
      <c r="P87" s="23"/>
      <c r="Q87" s="23"/>
      <c r="R87" s="23"/>
      <c r="S87" s="23"/>
      <c r="T87" s="23"/>
      <c r="U87" s="23"/>
      <c r="V87" s="23"/>
      <c r="W87" s="23"/>
      <c r="X87" s="23"/>
      <c r="Y87" s="23"/>
      <c r="Z87" s="23"/>
      <c r="AA87" s="23"/>
      <c r="AB87" s="23"/>
      <c r="AC87" s="23"/>
      <c r="AD87" s="23"/>
      <c r="AE87" s="23"/>
      <c r="AF87" s="23"/>
      <c r="AG87" s="23"/>
      <c r="AH87" s="23"/>
      <c r="AI87" s="23"/>
      <c r="AJ87" s="23"/>
      <c r="AK87" s="23"/>
      <c r="AL87" s="23"/>
      <c r="AM87" s="23"/>
      <c r="AN87" s="23"/>
      <c r="AO87" s="23"/>
      <c r="AP87" s="23"/>
      <c r="AQ87" s="23"/>
      <c r="AR87" s="23"/>
      <c r="AS87" s="23"/>
      <c r="AT87" s="23"/>
      <c r="AU87" s="23"/>
      <c r="AV87" s="23"/>
      <c r="AW87" s="23"/>
      <c r="AX87" s="23"/>
      <c r="AY87" s="23"/>
      <c r="AZ87" s="23"/>
      <c r="BA87" s="23"/>
      <c r="BB87" s="23"/>
      <c r="BC87" s="23"/>
      <c r="BD87" s="23"/>
      <c r="BE87" s="23"/>
      <c r="BF87" s="23"/>
      <c r="BG87" s="23"/>
      <c r="BH87" s="23"/>
      <c r="BI87" s="23"/>
      <c r="BJ87" s="23"/>
      <c r="BK87" s="23"/>
    </row>
    <row r="88" spans="1:71">
      <c r="A88" s="3" t="s">
        <v>90</v>
      </c>
      <c r="B88" s="61" t="s">
        <v>46</v>
      </c>
      <c r="C88" s="4">
        <f>SUM($C$89:$C$90)</f>
        <v>0</v>
      </c>
      <c r="D88" s="4">
        <f>SUM($D$89:$D$90)</f>
        <v>0</v>
      </c>
      <c r="E88" s="4">
        <f>SUM($E$89:$E$90)</f>
        <v>0</v>
      </c>
      <c r="F88" s="4">
        <f t="shared" si="8"/>
        <v>0</v>
      </c>
      <c r="G88" s="4" t="s">
        <v>10</v>
      </c>
      <c r="H88" s="8" t="s">
        <v>10</v>
      </c>
      <c r="I88" s="4">
        <f>SUM($I$89:$I$90)</f>
        <v>0</v>
      </c>
      <c r="J88" s="30"/>
      <c r="K88" s="26"/>
      <c r="L88" s="26"/>
      <c r="M88" s="26"/>
      <c r="N88" s="26"/>
      <c r="O88" s="26"/>
      <c r="P88" s="26"/>
      <c r="Q88" s="26"/>
      <c r="R88" s="2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  <c r="AF88" s="26"/>
      <c r="AG88" s="26"/>
      <c r="AH88" s="26"/>
      <c r="AI88" s="26"/>
      <c r="AJ88" s="26"/>
      <c r="AK88" s="26"/>
      <c r="AL88" s="26"/>
      <c r="AM88" s="26"/>
      <c r="AN88" s="26"/>
      <c r="AO88" s="26"/>
      <c r="AP88" s="26"/>
      <c r="AQ88" s="26"/>
      <c r="AR88" s="26"/>
      <c r="AS88" s="26"/>
      <c r="AT88" s="26"/>
      <c r="AU88" s="26"/>
      <c r="AV88" s="26"/>
      <c r="AW88" s="26"/>
      <c r="AX88" s="26"/>
      <c r="AY88" s="26"/>
      <c r="AZ88" s="26"/>
      <c r="BA88" s="26"/>
      <c r="BB88" s="26"/>
      <c r="BC88" s="26"/>
      <c r="BD88" s="26"/>
      <c r="BE88" s="26"/>
      <c r="BF88" s="26"/>
      <c r="BG88" s="26"/>
      <c r="BH88" s="26"/>
      <c r="BI88" s="26"/>
      <c r="BJ88" s="26"/>
      <c r="BK88" s="26"/>
      <c r="BL88" s="26"/>
      <c r="BM88" s="26"/>
      <c r="BN88" s="26"/>
      <c r="BO88" s="26"/>
      <c r="BP88" s="26"/>
      <c r="BQ88" s="26"/>
      <c r="BR88" s="26"/>
      <c r="BS88" s="26"/>
    </row>
    <row r="89" spans="1:71" s="24" customFormat="1" ht="47.25">
      <c r="A89" s="3" t="s">
        <v>352</v>
      </c>
      <c r="B89" s="49" t="s">
        <v>287</v>
      </c>
      <c r="C89" s="8">
        <v>0</v>
      </c>
      <c r="D89" s="8">
        <v>0</v>
      </c>
      <c r="E89" s="8">
        <v>0</v>
      </c>
      <c r="F89" s="4">
        <f t="shared" si="8"/>
        <v>0</v>
      </c>
      <c r="G89" s="8">
        <v>956802.28591195086</v>
      </c>
      <c r="H89" s="8">
        <v>1.05100356465448</v>
      </c>
      <c r="I89" s="4">
        <f t="shared" si="9"/>
        <v>0</v>
      </c>
      <c r="J89" s="23"/>
      <c r="K89" s="23"/>
      <c r="L89" s="23"/>
      <c r="M89" s="23"/>
      <c r="N89" s="23"/>
      <c r="O89" s="23"/>
      <c r="P89" s="23"/>
      <c r="Q89" s="23"/>
      <c r="R89" s="23"/>
      <c r="S89" s="23"/>
      <c r="T89" s="23"/>
      <c r="U89" s="23"/>
      <c r="V89" s="23"/>
      <c r="W89" s="23"/>
      <c r="X89" s="23"/>
      <c r="Y89" s="23"/>
      <c r="Z89" s="23"/>
      <c r="AA89" s="23"/>
      <c r="AB89" s="23"/>
      <c r="AC89" s="23"/>
      <c r="AD89" s="23"/>
      <c r="AE89" s="23"/>
      <c r="AF89" s="23"/>
      <c r="AG89" s="23"/>
      <c r="AH89" s="23"/>
      <c r="AI89" s="23"/>
      <c r="AJ89" s="23"/>
      <c r="AK89" s="23"/>
      <c r="AL89" s="23"/>
      <c r="AM89" s="23"/>
      <c r="AN89" s="23"/>
      <c r="AO89" s="23"/>
      <c r="AP89" s="23"/>
      <c r="AQ89" s="23"/>
      <c r="AR89" s="23"/>
      <c r="AS89" s="23"/>
      <c r="AT89" s="23"/>
      <c r="AU89" s="23"/>
      <c r="AV89" s="23"/>
      <c r="AW89" s="23"/>
      <c r="AX89" s="23"/>
      <c r="AY89" s="23"/>
      <c r="AZ89" s="23"/>
      <c r="BA89" s="23"/>
      <c r="BB89" s="23"/>
      <c r="BC89" s="23"/>
      <c r="BD89" s="23"/>
      <c r="BE89" s="23"/>
      <c r="BF89" s="23"/>
      <c r="BG89" s="23"/>
      <c r="BH89" s="23"/>
      <c r="BI89" s="23"/>
      <c r="BJ89" s="23"/>
      <c r="BK89" s="23"/>
    </row>
    <row r="90" spans="1:71" s="24" customFormat="1" ht="47.25">
      <c r="A90" s="3" t="s">
        <v>423</v>
      </c>
      <c r="B90" s="49" t="s">
        <v>288</v>
      </c>
      <c r="C90" s="8">
        <v>0</v>
      </c>
      <c r="D90" s="8">
        <v>0</v>
      </c>
      <c r="E90" s="8">
        <v>0</v>
      </c>
      <c r="F90" s="4">
        <f t="shared" si="8"/>
        <v>0</v>
      </c>
      <c r="G90" s="8">
        <v>2001162.0461093872</v>
      </c>
      <c r="H90" s="8">
        <v>1.05100356465448</v>
      </c>
      <c r="I90" s="4">
        <f t="shared" si="9"/>
        <v>0</v>
      </c>
      <c r="J90" s="23"/>
      <c r="K90" s="23"/>
      <c r="L90" s="23"/>
      <c r="M90" s="23"/>
      <c r="N90" s="23"/>
      <c r="O90" s="23"/>
      <c r="P90" s="23"/>
      <c r="Q90" s="23"/>
      <c r="R90" s="23"/>
      <c r="S90" s="23"/>
      <c r="T90" s="23"/>
      <c r="U90" s="23"/>
      <c r="V90" s="23"/>
      <c r="W90" s="23"/>
      <c r="X90" s="23"/>
      <c r="Y90" s="23"/>
      <c r="Z90" s="23"/>
      <c r="AA90" s="23"/>
      <c r="AB90" s="23"/>
      <c r="AC90" s="23"/>
      <c r="AD90" s="23"/>
      <c r="AE90" s="23"/>
      <c r="AF90" s="23"/>
      <c r="AG90" s="23"/>
      <c r="AH90" s="23"/>
      <c r="AI90" s="23"/>
      <c r="AJ90" s="23"/>
      <c r="AK90" s="23"/>
      <c r="AL90" s="23"/>
      <c r="AM90" s="23"/>
      <c r="AN90" s="23"/>
      <c r="AO90" s="23"/>
      <c r="AP90" s="23"/>
      <c r="AQ90" s="23"/>
      <c r="AR90" s="23"/>
      <c r="AS90" s="23"/>
      <c r="AT90" s="23"/>
      <c r="AU90" s="23"/>
      <c r="AV90" s="23"/>
      <c r="AW90" s="23"/>
      <c r="AX90" s="23"/>
      <c r="AY90" s="23"/>
      <c r="AZ90" s="23"/>
      <c r="BA90" s="23"/>
      <c r="BB90" s="23"/>
      <c r="BC90" s="23"/>
      <c r="BD90" s="23"/>
      <c r="BE90" s="23"/>
      <c r="BF90" s="23"/>
      <c r="BG90" s="23"/>
      <c r="BH90" s="23"/>
      <c r="BI90" s="23"/>
      <c r="BJ90" s="23"/>
      <c r="BK90" s="23"/>
    </row>
    <row r="91" spans="1:71">
      <c r="A91" s="3" t="s">
        <v>91</v>
      </c>
      <c r="B91" s="61" t="s">
        <v>92</v>
      </c>
      <c r="C91" s="4">
        <f>SUM($C$92)</f>
        <v>0</v>
      </c>
      <c r="D91" s="4">
        <f>SUM($D$92)</f>
        <v>0</v>
      </c>
      <c r="E91" s="4">
        <f>SUM($E$92)</f>
        <v>0</v>
      </c>
      <c r="F91" s="4">
        <f t="shared" si="8"/>
        <v>0</v>
      </c>
      <c r="G91" s="4" t="s">
        <v>10</v>
      </c>
      <c r="H91" s="8" t="s">
        <v>10</v>
      </c>
      <c r="I91" s="4">
        <f>SUM($I$92)</f>
        <v>0</v>
      </c>
      <c r="J91" s="30"/>
      <c r="K91" s="26"/>
      <c r="L91" s="26"/>
      <c r="M91" s="26"/>
      <c r="N91" s="26"/>
      <c r="O91" s="26"/>
      <c r="P91" s="26"/>
      <c r="Q91" s="26"/>
      <c r="R91" s="2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  <c r="AF91" s="26"/>
      <c r="AG91" s="26"/>
      <c r="AH91" s="26"/>
      <c r="AI91" s="26"/>
      <c r="AJ91" s="26"/>
      <c r="AK91" s="26"/>
      <c r="AL91" s="26"/>
      <c r="AM91" s="26"/>
      <c r="AN91" s="26"/>
      <c r="AO91" s="26"/>
      <c r="AP91" s="26"/>
      <c r="AQ91" s="26"/>
      <c r="AR91" s="26"/>
      <c r="AS91" s="26"/>
      <c r="AT91" s="26"/>
      <c r="AU91" s="26"/>
      <c r="AV91" s="26"/>
      <c r="AW91" s="26"/>
      <c r="AX91" s="26"/>
      <c r="AY91" s="26"/>
      <c r="AZ91" s="26"/>
      <c r="BA91" s="26"/>
      <c r="BB91" s="26"/>
      <c r="BC91" s="26"/>
      <c r="BD91" s="26"/>
      <c r="BE91" s="26"/>
      <c r="BF91" s="26"/>
      <c r="BG91" s="26"/>
      <c r="BH91" s="26"/>
      <c r="BI91" s="26"/>
      <c r="BJ91" s="26"/>
      <c r="BK91" s="26"/>
      <c r="BL91" s="26"/>
      <c r="BM91" s="26"/>
      <c r="BN91" s="26"/>
      <c r="BO91" s="26"/>
      <c r="BP91" s="26"/>
      <c r="BQ91" s="26"/>
      <c r="BR91" s="26"/>
      <c r="BS91" s="26"/>
    </row>
    <row r="92" spans="1:71" s="24" customFormat="1" ht="47.25">
      <c r="A92" s="3" t="s">
        <v>353</v>
      </c>
      <c r="B92" s="49" t="s">
        <v>289</v>
      </c>
      <c r="C92" s="8">
        <v>0</v>
      </c>
      <c r="D92" s="8">
        <v>0</v>
      </c>
      <c r="E92" s="8">
        <v>0</v>
      </c>
      <c r="F92" s="4">
        <f t="shared" si="8"/>
        <v>0</v>
      </c>
      <c r="G92" s="8">
        <v>5344264.9781976007</v>
      </c>
      <c r="H92" s="8">
        <v>1.05100356465448</v>
      </c>
      <c r="I92" s="4">
        <f t="shared" si="9"/>
        <v>0</v>
      </c>
      <c r="J92" s="23"/>
      <c r="K92" s="23"/>
      <c r="L92" s="23"/>
      <c r="M92" s="23"/>
      <c r="N92" s="23"/>
      <c r="O92" s="23"/>
      <c r="P92" s="23"/>
      <c r="Q92" s="23"/>
      <c r="R92" s="23"/>
      <c r="S92" s="23"/>
      <c r="T92" s="23"/>
      <c r="U92" s="23"/>
      <c r="V92" s="23"/>
      <c r="W92" s="23"/>
      <c r="X92" s="23"/>
      <c r="Y92" s="23"/>
      <c r="Z92" s="23"/>
      <c r="AA92" s="23"/>
      <c r="AB92" s="23"/>
      <c r="AC92" s="23"/>
      <c r="AD92" s="23"/>
      <c r="AE92" s="23"/>
      <c r="AF92" s="23"/>
      <c r="AG92" s="23"/>
      <c r="AH92" s="23"/>
      <c r="AI92" s="23"/>
      <c r="AJ92" s="23"/>
      <c r="AK92" s="23"/>
      <c r="AL92" s="23"/>
      <c r="AM92" s="23"/>
      <c r="AN92" s="23"/>
      <c r="AO92" s="23"/>
      <c r="AP92" s="23"/>
      <c r="AQ92" s="23"/>
      <c r="AR92" s="23"/>
      <c r="AS92" s="23"/>
      <c r="AT92" s="23"/>
      <c r="AU92" s="23"/>
      <c r="AV92" s="23"/>
      <c r="AW92" s="23"/>
      <c r="AX92" s="23"/>
      <c r="AY92" s="23"/>
      <c r="AZ92" s="23"/>
      <c r="BA92" s="23"/>
      <c r="BB92" s="23"/>
      <c r="BC92" s="23"/>
      <c r="BD92" s="23"/>
      <c r="BE92" s="23"/>
      <c r="BF92" s="23"/>
      <c r="BG92" s="23"/>
      <c r="BH92" s="23"/>
      <c r="BI92" s="23"/>
      <c r="BJ92" s="23"/>
      <c r="BK92" s="23"/>
    </row>
    <row r="93" spans="1:71" s="12" customFormat="1">
      <c r="A93" s="3" t="s">
        <v>93</v>
      </c>
      <c r="B93" s="61" t="s">
        <v>94</v>
      </c>
      <c r="C93" s="4">
        <v>0</v>
      </c>
      <c r="D93" s="4">
        <v>0</v>
      </c>
      <c r="E93" s="4">
        <v>0</v>
      </c>
      <c r="F93" s="4">
        <f t="shared" si="8"/>
        <v>0</v>
      </c>
      <c r="G93" s="4" t="s">
        <v>10</v>
      </c>
      <c r="H93" s="4" t="s">
        <v>10</v>
      </c>
      <c r="I93" s="4">
        <v>0</v>
      </c>
      <c r="J93" s="30"/>
      <c r="K93" s="15"/>
      <c r="L93" s="15"/>
      <c r="M93" s="15"/>
      <c r="N93" s="15"/>
      <c r="O93" s="15"/>
      <c r="P93" s="15"/>
      <c r="Q93" s="15"/>
      <c r="R93" s="15"/>
      <c r="S93" s="15"/>
      <c r="T93" s="15"/>
      <c r="U93" s="15"/>
      <c r="V93" s="15"/>
      <c r="W93" s="15"/>
      <c r="X93" s="15"/>
      <c r="Y93" s="15"/>
      <c r="Z93" s="15"/>
      <c r="AA93" s="15"/>
      <c r="AB93" s="15"/>
      <c r="AC93" s="15"/>
      <c r="AD93" s="15"/>
      <c r="AE93" s="15"/>
      <c r="AF93" s="15"/>
      <c r="AG93" s="15"/>
      <c r="AH93" s="15"/>
      <c r="AI93" s="15"/>
      <c r="AJ93" s="15"/>
      <c r="AK93" s="15"/>
      <c r="AL93" s="15"/>
      <c r="AM93" s="15"/>
      <c r="AN93" s="15"/>
      <c r="AO93" s="15"/>
      <c r="AP93" s="15"/>
      <c r="AQ93" s="15"/>
      <c r="AR93" s="15"/>
      <c r="AS93" s="15"/>
      <c r="AT93" s="15"/>
      <c r="AU93" s="15"/>
      <c r="AV93" s="15"/>
      <c r="AW93" s="15"/>
      <c r="AX93" s="15"/>
      <c r="AY93" s="15"/>
      <c r="AZ93" s="15"/>
      <c r="BA93" s="15"/>
      <c r="BB93" s="15"/>
      <c r="BC93" s="15"/>
      <c r="BD93" s="15"/>
      <c r="BE93" s="15"/>
      <c r="BF93" s="15"/>
      <c r="BG93" s="15"/>
      <c r="BH93" s="15"/>
      <c r="BI93" s="15"/>
      <c r="BJ93" s="15"/>
      <c r="BK93" s="15"/>
      <c r="BL93" s="15"/>
      <c r="BM93" s="15"/>
      <c r="BN93" s="15"/>
      <c r="BO93" s="15"/>
      <c r="BP93" s="15"/>
      <c r="BQ93" s="15"/>
      <c r="BR93" s="15"/>
      <c r="BS93" s="15"/>
    </row>
    <row r="94" spans="1:71" s="12" customFormat="1">
      <c r="A94" s="2" t="s">
        <v>95</v>
      </c>
      <c r="B94" s="49" t="s">
        <v>41</v>
      </c>
      <c r="C94" s="4">
        <f>SUM($C$95)</f>
        <v>0</v>
      </c>
      <c r="D94" s="4">
        <f>SUM($D$95)</f>
        <v>0</v>
      </c>
      <c r="E94" s="4">
        <f>SUM($E$95)</f>
        <v>0</v>
      </c>
      <c r="F94" s="4">
        <f t="shared" si="8"/>
        <v>0</v>
      </c>
      <c r="G94" s="4" t="s">
        <v>10</v>
      </c>
      <c r="H94" s="8" t="s">
        <v>10</v>
      </c>
      <c r="I94" s="4">
        <f>SUM($I$95)</f>
        <v>0</v>
      </c>
      <c r="J94" s="30"/>
      <c r="K94" s="26"/>
      <c r="L94" s="26"/>
      <c r="M94" s="26"/>
      <c r="N94" s="26"/>
      <c r="O94" s="26"/>
      <c r="P94" s="26"/>
      <c r="Q94" s="26"/>
      <c r="R94" s="26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  <c r="AF94" s="26"/>
      <c r="AG94" s="26"/>
      <c r="AH94" s="26"/>
      <c r="AI94" s="26"/>
      <c r="AJ94" s="26"/>
      <c r="AK94" s="26"/>
      <c r="AL94" s="26"/>
      <c r="AM94" s="26"/>
      <c r="AN94" s="26"/>
      <c r="AO94" s="26"/>
      <c r="AP94" s="26"/>
      <c r="AQ94" s="26"/>
      <c r="AR94" s="26"/>
      <c r="AS94" s="26"/>
      <c r="AT94" s="26"/>
      <c r="AU94" s="26"/>
      <c r="AV94" s="26"/>
      <c r="AW94" s="26"/>
      <c r="AX94" s="26"/>
      <c r="AY94" s="26"/>
      <c r="AZ94" s="26"/>
      <c r="BA94" s="26"/>
      <c r="BB94" s="26"/>
      <c r="BC94" s="26"/>
      <c r="BD94" s="26"/>
      <c r="BE94" s="26"/>
      <c r="BF94" s="26"/>
      <c r="BG94" s="26"/>
      <c r="BH94" s="26"/>
      <c r="BI94" s="26"/>
      <c r="BJ94" s="26"/>
      <c r="BK94" s="26"/>
      <c r="BL94" s="26"/>
      <c r="BM94" s="26"/>
      <c r="BN94" s="26"/>
      <c r="BO94" s="26"/>
      <c r="BP94" s="26"/>
      <c r="BQ94" s="26"/>
      <c r="BR94" s="26"/>
      <c r="BS94" s="26"/>
    </row>
    <row r="95" spans="1:71" s="25" customFormat="1" ht="47.25">
      <c r="A95" s="2" t="s">
        <v>354</v>
      </c>
      <c r="B95" s="49" t="s">
        <v>290</v>
      </c>
      <c r="C95" s="8">
        <v>0</v>
      </c>
      <c r="D95" s="8">
        <v>0</v>
      </c>
      <c r="E95" s="8">
        <v>0</v>
      </c>
      <c r="F95" s="4">
        <f t="shared" si="8"/>
        <v>0</v>
      </c>
      <c r="G95" s="8">
        <v>1979182.4571085055</v>
      </c>
      <c r="H95" s="8">
        <v>1.05100356465448</v>
      </c>
      <c r="I95" s="4">
        <f t="shared" ref="I95:I101" si="10">(F95*G95*H95)/1000</f>
        <v>0</v>
      </c>
      <c r="J95" s="23"/>
      <c r="K95" s="23"/>
      <c r="L95" s="23"/>
      <c r="M95" s="23"/>
      <c r="N95" s="23"/>
      <c r="O95" s="23"/>
      <c r="P95" s="23"/>
      <c r="Q95" s="23"/>
      <c r="R95" s="23"/>
      <c r="S95" s="23"/>
      <c r="T95" s="23"/>
      <c r="U95" s="23"/>
      <c r="V95" s="23"/>
      <c r="W95" s="23"/>
      <c r="X95" s="23"/>
      <c r="Y95" s="23"/>
      <c r="Z95" s="23"/>
      <c r="AA95" s="23"/>
      <c r="AB95" s="23"/>
      <c r="AC95" s="23"/>
      <c r="AD95" s="23"/>
      <c r="AE95" s="23"/>
      <c r="AF95" s="23"/>
      <c r="AG95" s="23"/>
      <c r="AH95" s="23"/>
      <c r="AI95" s="23"/>
      <c r="AJ95" s="23"/>
      <c r="AK95" s="23"/>
      <c r="AL95" s="23"/>
      <c r="AM95" s="23"/>
      <c r="AN95" s="23"/>
      <c r="AO95" s="23"/>
      <c r="AP95" s="23"/>
      <c r="AQ95" s="23"/>
      <c r="AR95" s="23"/>
      <c r="AS95" s="23"/>
      <c r="AT95" s="23"/>
      <c r="AU95" s="23"/>
      <c r="AV95" s="23"/>
      <c r="AW95" s="23"/>
      <c r="AX95" s="23"/>
      <c r="AY95" s="23"/>
      <c r="AZ95" s="23"/>
      <c r="BA95" s="23"/>
      <c r="BB95" s="23"/>
      <c r="BC95" s="23"/>
      <c r="BD95" s="23"/>
      <c r="BE95" s="23"/>
      <c r="BF95" s="23"/>
      <c r="BG95" s="23"/>
      <c r="BH95" s="23"/>
      <c r="BI95" s="23"/>
      <c r="BJ95" s="23"/>
      <c r="BK95" s="23"/>
    </row>
    <row r="96" spans="1:71" s="12" customFormat="1">
      <c r="A96" s="2" t="s">
        <v>96</v>
      </c>
      <c r="B96" s="49" t="s">
        <v>89</v>
      </c>
      <c r="C96" s="4">
        <f>SUM($C$97)</f>
        <v>0</v>
      </c>
      <c r="D96" s="4">
        <f>SUM($D$97)</f>
        <v>0</v>
      </c>
      <c r="E96" s="4">
        <f>SUM($E$97)</f>
        <v>0</v>
      </c>
      <c r="F96" s="4">
        <f t="shared" si="8"/>
        <v>0</v>
      </c>
      <c r="G96" s="4" t="s">
        <v>10</v>
      </c>
      <c r="H96" s="8" t="s">
        <v>10</v>
      </c>
      <c r="I96" s="4">
        <f>SUM($I$97)</f>
        <v>0</v>
      </c>
      <c r="J96" s="30"/>
      <c r="K96" s="26"/>
      <c r="L96" s="26"/>
      <c r="M96" s="26"/>
      <c r="N96" s="26"/>
      <c r="O96" s="26"/>
      <c r="P96" s="26"/>
      <c r="Q96" s="26"/>
      <c r="R96" s="2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  <c r="AF96" s="26"/>
      <c r="AG96" s="26"/>
      <c r="AH96" s="26"/>
      <c r="AI96" s="26"/>
      <c r="AJ96" s="26"/>
      <c r="AK96" s="26"/>
      <c r="AL96" s="26"/>
      <c r="AM96" s="26"/>
      <c r="AN96" s="26"/>
      <c r="AO96" s="26"/>
      <c r="AP96" s="26"/>
      <c r="AQ96" s="26"/>
      <c r="AR96" s="26"/>
      <c r="AS96" s="26"/>
      <c r="AT96" s="26"/>
      <c r="AU96" s="26"/>
      <c r="AV96" s="26"/>
      <c r="AW96" s="26"/>
      <c r="AX96" s="26"/>
      <c r="AY96" s="26"/>
      <c r="AZ96" s="26"/>
      <c r="BA96" s="26"/>
      <c r="BB96" s="26"/>
      <c r="BC96" s="26"/>
      <c r="BD96" s="26"/>
      <c r="BE96" s="26"/>
      <c r="BF96" s="26"/>
      <c r="BG96" s="26"/>
      <c r="BH96" s="26"/>
      <c r="BI96" s="26"/>
      <c r="BJ96" s="26"/>
      <c r="BK96" s="26"/>
      <c r="BL96" s="26"/>
      <c r="BM96" s="26"/>
      <c r="BN96" s="26"/>
      <c r="BO96" s="26"/>
      <c r="BP96" s="26"/>
      <c r="BQ96" s="26"/>
      <c r="BR96" s="26"/>
      <c r="BS96" s="26"/>
    </row>
    <row r="97" spans="1:71" s="25" customFormat="1" ht="47.25">
      <c r="A97" s="2" t="s">
        <v>355</v>
      </c>
      <c r="B97" s="49" t="s">
        <v>291</v>
      </c>
      <c r="C97" s="8">
        <v>0</v>
      </c>
      <c r="D97" s="8">
        <v>0</v>
      </c>
      <c r="E97" s="8">
        <v>0</v>
      </c>
      <c r="F97" s="4">
        <f t="shared" si="8"/>
        <v>0</v>
      </c>
      <c r="G97" s="8">
        <v>1834065.5363585551</v>
      </c>
      <c r="H97" s="8">
        <v>1.05100356465448</v>
      </c>
      <c r="I97" s="4">
        <f t="shared" si="10"/>
        <v>0</v>
      </c>
      <c r="J97" s="23"/>
      <c r="K97" s="23"/>
      <c r="L97" s="23"/>
      <c r="M97" s="23"/>
      <c r="N97" s="23"/>
      <c r="O97" s="23"/>
      <c r="P97" s="23"/>
      <c r="Q97" s="23"/>
      <c r="R97" s="23"/>
      <c r="S97" s="23"/>
      <c r="T97" s="23"/>
      <c r="U97" s="23"/>
      <c r="V97" s="23"/>
      <c r="W97" s="23"/>
      <c r="X97" s="23"/>
      <c r="Y97" s="23"/>
      <c r="Z97" s="23"/>
      <c r="AA97" s="23"/>
      <c r="AB97" s="23"/>
      <c r="AC97" s="23"/>
      <c r="AD97" s="23"/>
      <c r="AE97" s="23"/>
      <c r="AF97" s="23"/>
      <c r="AG97" s="23"/>
      <c r="AH97" s="23"/>
      <c r="AI97" s="23"/>
      <c r="AJ97" s="23"/>
      <c r="AK97" s="23"/>
      <c r="AL97" s="23"/>
      <c r="AM97" s="23"/>
      <c r="AN97" s="23"/>
      <c r="AO97" s="23"/>
      <c r="AP97" s="23"/>
      <c r="AQ97" s="23"/>
      <c r="AR97" s="23"/>
      <c r="AS97" s="23"/>
      <c r="AT97" s="23"/>
      <c r="AU97" s="23"/>
      <c r="AV97" s="23"/>
      <c r="AW97" s="23"/>
      <c r="AX97" s="23"/>
      <c r="AY97" s="23"/>
      <c r="AZ97" s="23"/>
      <c r="BA97" s="23"/>
      <c r="BB97" s="23"/>
      <c r="BC97" s="23"/>
      <c r="BD97" s="23"/>
      <c r="BE97" s="23"/>
      <c r="BF97" s="23"/>
      <c r="BG97" s="23"/>
      <c r="BH97" s="23"/>
      <c r="BI97" s="23"/>
      <c r="BJ97" s="23"/>
      <c r="BK97" s="23"/>
    </row>
    <row r="98" spans="1:71">
      <c r="A98" s="2" t="s">
        <v>97</v>
      </c>
      <c r="B98" s="49" t="s">
        <v>46</v>
      </c>
      <c r="C98" s="4">
        <f>SUM($C$99)</f>
        <v>0</v>
      </c>
      <c r="D98" s="4">
        <f>SUM($D$99)</f>
        <v>0</v>
      </c>
      <c r="E98" s="4">
        <f>SUM($E$99)</f>
        <v>0</v>
      </c>
      <c r="F98" s="4">
        <f t="shared" si="8"/>
        <v>0</v>
      </c>
      <c r="G98" s="4" t="s">
        <v>10</v>
      </c>
      <c r="H98" s="8" t="s">
        <v>10</v>
      </c>
      <c r="I98" s="4">
        <f>SUM($I$99)</f>
        <v>0</v>
      </c>
      <c r="J98" s="30"/>
      <c r="K98" s="26"/>
      <c r="L98" s="26"/>
      <c r="M98" s="26"/>
      <c r="N98" s="26"/>
      <c r="O98" s="26"/>
      <c r="P98" s="26"/>
      <c r="Q98" s="26"/>
      <c r="R98" s="26"/>
      <c r="S98" s="26"/>
      <c r="T98" s="26"/>
      <c r="U98" s="26"/>
      <c r="V98" s="26"/>
      <c r="W98" s="26"/>
      <c r="X98" s="26"/>
      <c r="Y98" s="26"/>
      <c r="Z98" s="26"/>
      <c r="AA98" s="26"/>
      <c r="AB98" s="26"/>
      <c r="AC98" s="26"/>
      <c r="AD98" s="26"/>
      <c r="AE98" s="26"/>
      <c r="AF98" s="26"/>
      <c r="AG98" s="26"/>
      <c r="AH98" s="26"/>
      <c r="AI98" s="26"/>
      <c r="AJ98" s="26"/>
      <c r="AK98" s="26"/>
      <c r="AL98" s="26"/>
      <c r="AM98" s="26"/>
      <c r="AN98" s="26"/>
      <c r="AO98" s="26"/>
      <c r="AP98" s="26"/>
      <c r="AQ98" s="26"/>
      <c r="AR98" s="26"/>
      <c r="AS98" s="26"/>
      <c r="AT98" s="26"/>
      <c r="AU98" s="26"/>
      <c r="AV98" s="26"/>
      <c r="AW98" s="26"/>
      <c r="AX98" s="26"/>
      <c r="AY98" s="26"/>
      <c r="AZ98" s="26"/>
      <c r="BA98" s="26"/>
      <c r="BB98" s="26"/>
      <c r="BC98" s="26"/>
      <c r="BD98" s="26"/>
      <c r="BE98" s="26"/>
      <c r="BF98" s="26"/>
      <c r="BG98" s="26"/>
      <c r="BH98" s="26"/>
      <c r="BI98" s="26"/>
      <c r="BJ98" s="26"/>
      <c r="BK98" s="26"/>
      <c r="BL98" s="26"/>
      <c r="BM98" s="26"/>
      <c r="BN98" s="26"/>
      <c r="BO98" s="26"/>
      <c r="BP98" s="26"/>
      <c r="BQ98" s="26"/>
      <c r="BR98" s="26"/>
      <c r="BS98" s="26"/>
    </row>
    <row r="99" spans="1:71" s="24" customFormat="1" ht="47.25">
      <c r="A99" s="2" t="s">
        <v>356</v>
      </c>
      <c r="B99" s="49" t="s">
        <v>292</v>
      </c>
      <c r="C99" s="8">
        <v>0</v>
      </c>
      <c r="D99" s="8">
        <v>0</v>
      </c>
      <c r="E99" s="8">
        <v>0</v>
      </c>
      <c r="F99" s="4">
        <f t="shared" si="8"/>
        <v>0</v>
      </c>
      <c r="G99" s="8">
        <v>1543338.9824830007</v>
      </c>
      <c r="H99" s="8">
        <v>1.05100356465448</v>
      </c>
      <c r="I99" s="4">
        <f t="shared" si="10"/>
        <v>0</v>
      </c>
      <c r="J99" s="23"/>
      <c r="K99" s="23"/>
      <c r="L99" s="23"/>
      <c r="M99" s="23"/>
      <c r="N99" s="23"/>
      <c r="O99" s="23"/>
      <c r="P99" s="23"/>
      <c r="Q99" s="23"/>
      <c r="R99" s="23"/>
      <c r="S99" s="23"/>
      <c r="T99" s="23"/>
      <c r="U99" s="23"/>
      <c r="V99" s="23"/>
      <c r="W99" s="23"/>
      <c r="X99" s="23"/>
      <c r="Y99" s="23"/>
      <c r="Z99" s="23"/>
      <c r="AA99" s="23"/>
      <c r="AB99" s="23"/>
      <c r="AC99" s="23"/>
      <c r="AD99" s="23"/>
      <c r="AE99" s="23"/>
      <c r="AF99" s="23"/>
      <c r="AG99" s="23"/>
      <c r="AH99" s="23"/>
      <c r="AI99" s="23"/>
      <c r="AJ99" s="23"/>
      <c r="AK99" s="23"/>
      <c r="AL99" s="23"/>
      <c r="AM99" s="23"/>
      <c r="AN99" s="23"/>
      <c r="AO99" s="23"/>
      <c r="AP99" s="23"/>
      <c r="AQ99" s="23"/>
      <c r="AR99" s="23"/>
      <c r="AS99" s="23"/>
      <c r="AT99" s="23"/>
      <c r="AU99" s="23"/>
      <c r="AV99" s="23"/>
      <c r="AW99" s="23"/>
      <c r="AX99" s="23"/>
      <c r="AY99" s="23"/>
      <c r="AZ99" s="23"/>
      <c r="BA99" s="23"/>
      <c r="BB99" s="23"/>
      <c r="BC99" s="23"/>
      <c r="BD99" s="23"/>
      <c r="BE99" s="23"/>
      <c r="BF99" s="23"/>
      <c r="BG99" s="23"/>
      <c r="BH99" s="23"/>
      <c r="BI99" s="23"/>
      <c r="BJ99" s="23"/>
      <c r="BK99" s="23"/>
    </row>
    <row r="100" spans="1:71" s="12" customFormat="1">
      <c r="A100" s="2" t="s">
        <v>239</v>
      </c>
      <c r="B100" s="49" t="s">
        <v>92</v>
      </c>
      <c r="C100" s="4">
        <f>SUM($C$101)</f>
        <v>0</v>
      </c>
      <c r="D100" s="4">
        <f>SUM($D$101)</f>
        <v>0</v>
      </c>
      <c r="E100" s="4">
        <f>SUM($E$101)</f>
        <v>0</v>
      </c>
      <c r="F100" s="4">
        <f t="shared" si="8"/>
        <v>0</v>
      </c>
      <c r="G100" s="4" t="s">
        <v>10</v>
      </c>
      <c r="H100" s="8" t="s">
        <v>10</v>
      </c>
      <c r="I100" s="4">
        <f>SUM($I$101)</f>
        <v>0</v>
      </c>
      <c r="J100" s="30"/>
      <c r="K100" s="26"/>
      <c r="L100" s="26"/>
      <c r="M100" s="26"/>
      <c r="N100" s="26"/>
      <c r="O100" s="26"/>
      <c r="P100" s="26"/>
      <c r="Q100" s="26"/>
      <c r="R100" s="26"/>
      <c r="S100" s="26"/>
      <c r="T100" s="26"/>
      <c r="U100" s="26"/>
      <c r="V100" s="26"/>
      <c r="W100" s="26"/>
      <c r="X100" s="26"/>
      <c r="Y100" s="26"/>
      <c r="Z100" s="26"/>
      <c r="AA100" s="26"/>
      <c r="AB100" s="26"/>
      <c r="AC100" s="26"/>
      <c r="AD100" s="26"/>
      <c r="AE100" s="26"/>
      <c r="AF100" s="26"/>
      <c r="AG100" s="26"/>
      <c r="AH100" s="26"/>
      <c r="AI100" s="26"/>
      <c r="AJ100" s="26"/>
      <c r="AK100" s="26"/>
      <c r="AL100" s="26"/>
      <c r="AM100" s="26"/>
      <c r="AN100" s="26"/>
      <c r="AO100" s="26"/>
      <c r="AP100" s="26"/>
      <c r="AQ100" s="26"/>
      <c r="AR100" s="26"/>
      <c r="AS100" s="26"/>
      <c r="AT100" s="26"/>
      <c r="AU100" s="26"/>
      <c r="AV100" s="26"/>
      <c r="AW100" s="26"/>
      <c r="AX100" s="26"/>
      <c r="AY100" s="26"/>
      <c r="AZ100" s="26"/>
      <c r="BA100" s="26"/>
      <c r="BB100" s="26"/>
      <c r="BC100" s="26"/>
      <c r="BD100" s="26"/>
      <c r="BE100" s="26"/>
      <c r="BF100" s="26"/>
      <c r="BG100" s="26"/>
      <c r="BH100" s="26"/>
      <c r="BI100" s="26"/>
      <c r="BJ100" s="26"/>
      <c r="BK100" s="26"/>
      <c r="BL100" s="26"/>
      <c r="BM100" s="26"/>
      <c r="BN100" s="26"/>
      <c r="BO100" s="26"/>
      <c r="BP100" s="26"/>
      <c r="BQ100" s="26"/>
      <c r="BR100" s="26"/>
      <c r="BS100" s="26"/>
    </row>
    <row r="101" spans="1:71" s="25" customFormat="1" ht="47.25">
      <c r="A101" s="2" t="s">
        <v>357</v>
      </c>
      <c r="B101" s="49" t="s">
        <v>293</v>
      </c>
      <c r="C101" s="8">
        <v>0</v>
      </c>
      <c r="D101" s="8">
        <v>0</v>
      </c>
      <c r="E101" s="8">
        <v>0</v>
      </c>
      <c r="F101" s="4">
        <f t="shared" si="8"/>
        <v>0</v>
      </c>
      <c r="G101" s="8">
        <v>2075353.3946768532</v>
      </c>
      <c r="H101" s="8">
        <v>1.05100356465448</v>
      </c>
      <c r="I101" s="4">
        <f t="shared" si="10"/>
        <v>0</v>
      </c>
      <c r="J101" s="23"/>
      <c r="K101" s="23"/>
      <c r="L101" s="23"/>
      <c r="M101" s="23"/>
      <c r="N101" s="23"/>
      <c r="O101" s="23"/>
      <c r="P101" s="23"/>
      <c r="Q101" s="23"/>
      <c r="R101" s="23"/>
      <c r="S101" s="23"/>
      <c r="T101" s="23"/>
      <c r="U101" s="23"/>
      <c r="V101" s="23"/>
      <c r="W101" s="23"/>
      <c r="X101" s="23"/>
      <c r="Y101" s="23"/>
      <c r="Z101" s="23"/>
      <c r="AA101" s="23"/>
      <c r="AB101" s="23"/>
      <c r="AC101" s="23"/>
      <c r="AD101" s="23"/>
      <c r="AE101" s="23"/>
      <c r="AF101" s="23"/>
      <c r="AG101" s="23"/>
      <c r="AH101" s="23"/>
      <c r="AI101" s="23"/>
      <c r="AJ101" s="23"/>
      <c r="AK101" s="23"/>
      <c r="AL101" s="23"/>
      <c r="AM101" s="23"/>
      <c r="AN101" s="23"/>
      <c r="AO101" s="23"/>
      <c r="AP101" s="23"/>
      <c r="AQ101" s="23"/>
      <c r="AR101" s="23"/>
      <c r="AS101" s="23"/>
      <c r="AT101" s="23"/>
      <c r="AU101" s="23"/>
      <c r="AV101" s="23"/>
      <c r="AW101" s="23"/>
      <c r="AX101" s="23"/>
      <c r="AY101" s="23"/>
      <c r="AZ101" s="23"/>
      <c r="BA101" s="23"/>
      <c r="BB101" s="23"/>
      <c r="BC101" s="23"/>
      <c r="BD101" s="23"/>
      <c r="BE101" s="23"/>
      <c r="BF101" s="23"/>
      <c r="BG101" s="23"/>
      <c r="BH101" s="23"/>
      <c r="BI101" s="23"/>
      <c r="BJ101" s="23"/>
      <c r="BK101" s="23"/>
    </row>
    <row r="102" spans="1:71" s="12" customFormat="1" ht="31.5">
      <c r="A102" s="2" t="s">
        <v>98</v>
      </c>
      <c r="B102" s="49" t="s">
        <v>67</v>
      </c>
      <c r="C102" s="4">
        <f>SUM($C$103,$C$116)</f>
        <v>0</v>
      </c>
      <c r="D102" s="4">
        <f>SUM($D$103,$D$116)</f>
        <v>0</v>
      </c>
      <c r="E102" s="4">
        <f>SUM($E$103,$E$116)</f>
        <v>0</v>
      </c>
      <c r="F102" s="4">
        <f t="shared" si="8"/>
        <v>0</v>
      </c>
      <c r="G102" s="4" t="s">
        <v>10</v>
      </c>
      <c r="H102" s="4" t="s">
        <v>10</v>
      </c>
      <c r="I102" s="4">
        <f>SUM($I$103,$I$116)</f>
        <v>0</v>
      </c>
      <c r="J102" s="30"/>
      <c r="K102" s="15"/>
      <c r="L102" s="15"/>
      <c r="M102" s="15"/>
      <c r="N102" s="15"/>
      <c r="O102" s="15"/>
      <c r="P102" s="15"/>
      <c r="Q102" s="15"/>
      <c r="R102" s="15"/>
      <c r="S102" s="15"/>
      <c r="T102" s="15"/>
      <c r="U102" s="15"/>
      <c r="V102" s="15"/>
      <c r="W102" s="15"/>
      <c r="X102" s="15"/>
      <c r="Y102" s="15"/>
      <c r="Z102" s="15"/>
      <c r="AA102" s="15"/>
      <c r="AB102" s="15"/>
      <c r="AC102" s="15"/>
      <c r="AD102" s="15"/>
      <c r="AE102" s="15"/>
      <c r="AF102" s="15"/>
      <c r="AG102" s="15"/>
      <c r="AH102" s="15"/>
      <c r="AI102" s="15"/>
      <c r="AJ102" s="15"/>
      <c r="AK102" s="15"/>
      <c r="AL102" s="15"/>
      <c r="AM102" s="15"/>
      <c r="AN102" s="15"/>
      <c r="AO102" s="15"/>
      <c r="AP102" s="15"/>
      <c r="AQ102" s="15"/>
      <c r="AR102" s="15"/>
      <c r="AS102" s="15"/>
      <c r="AT102" s="15"/>
      <c r="AU102" s="15"/>
      <c r="AV102" s="15"/>
      <c r="AW102" s="15"/>
      <c r="AX102" s="15"/>
      <c r="AY102" s="15"/>
      <c r="AZ102" s="15"/>
      <c r="BA102" s="15"/>
      <c r="BB102" s="15"/>
      <c r="BC102" s="15"/>
      <c r="BD102" s="15"/>
      <c r="BE102" s="15"/>
      <c r="BF102" s="15"/>
      <c r="BG102" s="15"/>
      <c r="BH102" s="15"/>
      <c r="BI102" s="15"/>
      <c r="BJ102" s="15"/>
      <c r="BK102" s="15"/>
      <c r="BL102" s="15"/>
      <c r="BM102" s="15"/>
      <c r="BN102" s="15"/>
      <c r="BO102" s="15"/>
      <c r="BP102" s="15"/>
      <c r="BQ102" s="15"/>
      <c r="BR102" s="15"/>
      <c r="BS102" s="15"/>
    </row>
    <row r="103" spans="1:71" s="12" customFormat="1">
      <c r="A103" s="2" t="s">
        <v>99</v>
      </c>
      <c r="B103" s="49" t="s">
        <v>86</v>
      </c>
      <c r="C103" s="4">
        <f>SUM($C$104,$C$107,$C$110,$C$113)</f>
        <v>0</v>
      </c>
      <c r="D103" s="4">
        <f>SUM($D$104,$D$107,$D$110,$D$113)</f>
        <v>0</v>
      </c>
      <c r="E103" s="4">
        <f>SUM($E$104,$E$107,$E$110,$E$113)</f>
        <v>0</v>
      </c>
      <c r="F103" s="4">
        <f t="shared" si="8"/>
        <v>0</v>
      </c>
      <c r="G103" s="4" t="s">
        <v>10</v>
      </c>
      <c r="H103" s="4" t="s">
        <v>10</v>
      </c>
      <c r="I103" s="4">
        <f>SUM($I$104,$I$107,$I$110,$I$113)</f>
        <v>0</v>
      </c>
      <c r="J103" s="30"/>
      <c r="K103" s="15"/>
      <c r="L103" s="15"/>
      <c r="M103" s="15"/>
      <c r="N103" s="15"/>
      <c r="O103" s="15"/>
      <c r="P103" s="15"/>
      <c r="Q103" s="15"/>
      <c r="R103" s="15"/>
      <c r="S103" s="15"/>
      <c r="T103" s="15"/>
      <c r="U103" s="15"/>
      <c r="V103" s="15"/>
      <c r="W103" s="15"/>
      <c r="X103" s="15"/>
      <c r="Y103" s="15"/>
      <c r="Z103" s="15"/>
      <c r="AA103" s="15"/>
      <c r="AB103" s="15"/>
      <c r="AC103" s="15"/>
      <c r="AD103" s="15"/>
      <c r="AE103" s="15"/>
      <c r="AF103" s="15"/>
      <c r="AG103" s="15"/>
      <c r="AH103" s="15"/>
      <c r="AI103" s="15"/>
      <c r="AJ103" s="15"/>
      <c r="AK103" s="15"/>
      <c r="AL103" s="15"/>
      <c r="AM103" s="15"/>
      <c r="AN103" s="15"/>
      <c r="AO103" s="15"/>
      <c r="AP103" s="15"/>
      <c r="AQ103" s="15"/>
      <c r="AR103" s="15"/>
      <c r="AS103" s="15"/>
      <c r="AT103" s="15"/>
      <c r="AU103" s="15"/>
      <c r="AV103" s="15"/>
      <c r="AW103" s="15"/>
      <c r="AX103" s="15"/>
      <c r="AY103" s="15"/>
      <c r="AZ103" s="15"/>
      <c r="BA103" s="15"/>
      <c r="BB103" s="15"/>
      <c r="BC103" s="15"/>
      <c r="BD103" s="15"/>
      <c r="BE103" s="15"/>
      <c r="BF103" s="15"/>
      <c r="BG103" s="15"/>
      <c r="BH103" s="15"/>
      <c r="BI103" s="15"/>
      <c r="BJ103" s="15"/>
      <c r="BK103" s="15"/>
      <c r="BL103" s="15"/>
      <c r="BM103" s="15"/>
      <c r="BN103" s="15"/>
      <c r="BO103" s="15"/>
      <c r="BP103" s="15"/>
      <c r="BQ103" s="15"/>
      <c r="BR103" s="15"/>
      <c r="BS103" s="15"/>
    </row>
    <row r="104" spans="1:71" s="12" customFormat="1">
      <c r="A104" s="2" t="s">
        <v>100</v>
      </c>
      <c r="B104" s="49" t="s">
        <v>41</v>
      </c>
      <c r="C104" s="4">
        <f>SUM($C$105:$C$106)</f>
        <v>0</v>
      </c>
      <c r="D104" s="4">
        <f>SUM($D$105:$D$106)</f>
        <v>0</v>
      </c>
      <c r="E104" s="4">
        <f>SUM($E$105:$E$106)</f>
        <v>0</v>
      </c>
      <c r="F104" s="4">
        <f t="shared" si="8"/>
        <v>0</v>
      </c>
      <c r="G104" s="4" t="s">
        <v>10</v>
      </c>
      <c r="H104" s="8" t="s">
        <v>10</v>
      </c>
      <c r="I104" s="4">
        <f>SUM($I$105:$I$106)</f>
        <v>0</v>
      </c>
      <c r="J104" s="30"/>
      <c r="K104" s="26"/>
      <c r="L104" s="26"/>
      <c r="M104" s="26"/>
      <c r="N104" s="26"/>
      <c r="O104" s="26"/>
      <c r="P104" s="26"/>
      <c r="Q104" s="26"/>
      <c r="R104" s="26"/>
      <c r="S104" s="26"/>
      <c r="T104" s="26"/>
      <c r="U104" s="26"/>
      <c r="V104" s="26"/>
      <c r="W104" s="26"/>
      <c r="X104" s="26"/>
      <c r="Y104" s="26"/>
      <c r="Z104" s="26"/>
      <c r="AA104" s="26"/>
      <c r="AB104" s="26"/>
      <c r="AC104" s="26"/>
      <c r="AD104" s="26"/>
      <c r="AE104" s="26"/>
      <c r="AF104" s="26"/>
      <c r="AG104" s="26"/>
      <c r="AH104" s="26"/>
      <c r="AI104" s="26"/>
      <c r="AJ104" s="26"/>
      <c r="AK104" s="26"/>
      <c r="AL104" s="26"/>
      <c r="AM104" s="26"/>
      <c r="AN104" s="26"/>
      <c r="AO104" s="26"/>
      <c r="AP104" s="26"/>
      <c r="AQ104" s="26"/>
      <c r="AR104" s="26"/>
      <c r="AS104" s="26"/>
      <c r="AT104" s="26"/>
      <c r="AU104" s="26"/>
      <c r="AV104" s="26"/>
      <c r="AW104" s="26"/>
      <c r="AX104" s="26"/>
      <c r="AY104" s="26"/>
      <c r="AZ104" s="26"/>
      <c r="BA104" s="26"/>
      <c r="BB104" s="26"/>
      <c r="BC104" s="26"/>
      <c r="BD104" s="26"/>
      <c r="BE104" s="26"/>
      <c r="BF104" s="26"/>
      <c r="BG104" s="26"/>
      <c r="BH104" s="26"/>
      <c r="BI104" s="26"/>
      <c r="BJ104" s="26"/>
      <c r="BK104" s="26"/>
      <c r="BL104" s="26"/>
      <c r="BM104" s="26"/>
      <c r="BN104" s="26"/>
      <c r="BO104" s="26"/>
      <c r="BP104" s="26"/>
      <c r="BQ104" s="26"/>
      <c r="BR104" s="26"/>
      <c r="BS104" s="26"/>
    </row>
    <row r="105" spans="1:71" s="25" customFormat="1" ht="47.25">
      <c r="A105" s="2" t="s">
        <v>358</v>
      </c>
      <c r="B105" s="49" t="s">
        <v>294</v>
      </c>
      <c r="C105" s="8">
        <v>0</v>
      </c>
      <c r="D105" s="8">
        <v>0</v>
      </c>
      <c r="E105" s="8">
        <v>0</v>
      </c>
      <c r="F105" s="8">
        <f t="shared" si="8"/>
        <v>0</v>
      </c>
      <c r="G105" s="8">
        <v>812295.41127766669</v>
      </c>
      <c r="H105" s="8">
        <v>1.05100356465448</v>
      </c>
      <c r="I105" s="4">
        <f t="shared" ref="I105:I111" si="11">(F105*G105*H105)/1000</f>
        <v>0</v>
      </c>
      <c r="J105" s="23"/>
      <c r="K105" s="23"/>
      <c r="L105" s="23"/>
      <c r="M105" s="23"/>
      <c r="N105" s="23"/>
      <c r="O105" s="23"/>
      <c r="P105" s="23"/>
      <c r="Q105" s="23"/>
      <c r="R105" s="23"/>
      <c r="S105" s="23"/>
      <c r="T105" s="23"/>
      <c r="U105" s="23"/>
      <c r="V105" s="23"/>
      <c r="W105" s="23"/>
      <c r="X105" s="23"/>
      <c r="Y105" s="23"/>
      <c r="Z105" s="23"/>
      <c r="AA105" s="23"/>
      <c r="AB105" s="23"/>
      <c r="AC105" s="23"/>
      <c r="AD105" s="23"/>
      <c r="AE105" s="23"/>
      <c r="AF105" s="23"/>
      <c r="AG105" s="23"/>
      <c r="AH105" s="23"/>
      <c r="AI105" s="23"/>
      <c r="AJ105" s="23"/>
      <c r="AK105" s="23"/>
      <c r="AL105" s="23"/>
      <c r="AM105" s="23"/>
      <c r="AN105" s="23"/>
      <c r="AO105" s="23"/>
      <c r="AP105" s="23"/>
      <c r="AQ105" s="23"/>
      <c r="AR105" s="23"/>
      <c r="AS105" s="23"/>
      <c r="AT105" s="23"/>
      <c r="AU105" s="23"/>
      <c r="AV105" s="23"/>
      <c r="AW105" s="23"/>
      <c r="AX105" s="23"/>
      <c r="AY105" s="23"/>
      <c r="AZ105" s="23"/>
      <c r="BA105" s="23"/>
      <c r="BB105" s="23"/>
      <c r="BC105" s="23"/>
      <c r="BD105" s="23"/>
      <c r="BE105" s="23"/>
      <c r="BF105" s="23"/>
      <c r="BG105" s="23"/>
      <c r="BH105" s="23"/>
      <c r="BI105" s="23"/>
      <c r="BJ105" s="23"/>
      <c r="BK105" s="23"/>
    </row>
    <row r="106" spans="1:71" s="25" customFormat="1" ht="47.25">
      <c r="A106" s="2" t="s">
        <v>359</v>
      </c>
      <c r="B106" s="49" t="s">
        <v>295</v>
      </c>
      <c r="C106" s="8">
        <v>0</v>
      </c>
      <c r="D106" s="8">
        <v>0</v>
      </c>
      <c r="E106" s="8">
        <v>0</v>
      </c>
      <c r="F106" s="8">
        <f t="shared" si="8"/>
        <v>0</v>
      </c>
      <c r="G106" s="8">
        <v>1748426.9054718481</v>
      </c>
      <c r="H106" s="8">
        <v>1.05100356465448</v>
      </c>
      <c r="I106" s="4">
        <f t="shared" si="11"/>
        <v>0</v>
      </c>
      <c r="J106" s="23"/>
      <c r="K106" s="23"/>
      <c r="L106" s="23"/>
      <c r="M106" s="23"/>
      <c r="N106" s="23"/>
      <c r="O106" s="23"/>
      <c r="P106" s="23"/>
      <c r="Q106" s="23"/>
      <c r="R106" s="23"/>
      <c r="S106" s="23"/>
      <c r="T106" s="23"/>
      <c r="U106" s="23"/>
      <c r="V106" s="23"/>
      <c r="W106" s="23"/>
      <c r="X106" s="23"/>
      <c r="Y106" s="23"/>
      <c r="Z106" s="23"/>
      <c r="AA106" s="23"/>
      <c r="AB106" s="23"/>
      <c r="AC106" s="23"/>
      <c r="AD106" s="23"/>
      <c r="AE106" s="23"/>
      <c r="AF106" s="23"/>
      <c r="AG106" s="23"/>
      <c r="AH106" s="23"/>
      <c r="AI106" s="23"/>
      <c r="AJ106" s="23"/>
      <c r="AK106" s="23"/>
      <c r="AL106" s="23"/>
      <c r="AM106" s="23"/>
      <c r="AN106" s="23"/>
      <c r="AO106" s="23"/>
      <c r="AP106" s="23"/>
      <c r="AQ106" s="23"/>
      <c r="AR106" s="23"/>
      <c r="AS106" s="23"/>
      <c r="AT106" s="23"/>
      <c r="AU106" s="23"/>
      <c r="AV106" s="23"/>
      <c r="AW106" s="23"/>
      <c r="AX106" s="23"/>
      <c r="AY106" s="23"/>
      <c r="AZ106" s="23"/>
      <c r="BA106" s="23"/>
      <c r="BB106" s="23"/>
      <c r="BC106" s="23"/>
      <c r="BD106" s="23"/>
      <c r="BE106" s="23"/>
      <c r="BF106" s="23"/>
      <c r="BG106" s="23"/>
      <c r="BH106" s="23"/>
      <c r="BI106" s="23"/>
      <c r="BJ106" s="23"/>
      <c r="BK106" s="23"/>
    </row>
    <row r="107" spans="1:71" s="12" customFormat="1">
      <c r="A107" s="2" t="s">
        <v>101</v>
      </c>
      <c r="B107" s="49" t="s">
        <v>89</v>
      </c>
      <c r="C107" s="4">
        <f>SUM($C$108:$C$109)</f>
        <v>0</v>
      </c>
      <c r="D107" s="4">
        <f>SUM($D$108:$D$109)</f>
        <v>0</v>
      </c>
      <c r="E107" s="4">
        <f>SUM($E$108:$E$109)</f>
        <v>0</v>
      </c>
      <c r="F107" s="4">
        <f t="shared" si="8"/>
        <v>0</v>
      </c>
      <c r="G107" s="4" t="s">
        <v>10</v>
      </c>
      <c r="H107" s="8" t="s">
        <v>10</v>
      </c>
      <c r="I107" s="4">
        <f>SUM($I$108:$I$109)</f>
        <v>0</v>
      </c>
      <c r="J107" s="30"/>
      <c r="K107" s="26"/>
      <c r="L107" s="26"/>
      <c r="M107" s="26"/>
      <c r="N107" s="26"/>
      <c r="O107" s="26"/>
      <c r="P107" s="26"/>
      <c r="Q107" s="26"/>
      <c r="R107" s="26"/>
      <c r="S107" s="26"/>
      <c r="T107" s="26"/>
      <c r="U107" s="26"/>
      <c r="V107" s="26"/>
      <c r="W107" s="26"/>
      <c r="X107" s="26"/>
      <c r="Y107" s="26"/>
      <c r="Z107" s="26"/>
      <c r="AA107" s="26"/>
      <c r="AB107" s="26"/>
      <c r="AC107" s="26"/>
      <c r="AD107" s="26"/>
      <c r="AE107" s="26"/>
      <c r="AF107" s="26"/>
      <c r="AG107" s="26"/>
      <c r="AH107" s="26"/>
      <c r="AI107" s="26"/>
      <c r="AJ107" s="26"/>
      <c r="AK107" s="26"/>
      <c r="AL107" s="26"/>
      <c r="AM107" s="26"/>
      <c r="AN107" s="26"/>
      <c r="AO107" s="26"/>
      <c r="AP107" s="26"/>
      <c r="AQ107" s="26"/>
      <c r="AR107" s="26"/>
      <c r="AS107" s="26"/>
      <c r="AT107" s="26"/>
      <c r="AU107" s="26"/>
      <c r="AV107" s="26"/>
      <c r="AW107" s="26"/>
      <c r="AX107" s="26"/>
      <c r="AY107" s="26"/>
      <c r="AZ107" s="26"/>
      <c r="BA107" s="26"/>
      <c r="BB107" s="26"/>
      <c r="BC107" s="26"/>
      <c r="BD107" s="26"/>
      <c r="BE107" s="26"/>
      <c r="BF107" s="26"/>
      <c r="BG107" s="26"/>
      <c r="BH107" s="26"/>
      <c r="BI107" s="26"/>
      <c r="BJ107" s="26"/>
      <c r="BK107" s="26"/>
      <c r="BL107" s="26"/>
      <c r="BM107" s="26"/>
      <c r="BN107" s="26"/>
      <c r="BO107" s="26"/>
      <c r="BP107" s="26"/>
      <c r="BQ107" s="26"/>
      <c r="BR107" s="26"/>
      <c r="BS107" s="26"/>
    </row>
    <row r="108" spans="1:71" s="25" customFormat="1" ht="47.25">
      <c r="A108" s="2" t="s">
        <v>360</v>
      </c>
      <c r="B108" s="49" t="s">
        <v>296</v>
      </c>
      <c r="C108" s="8">
        <v>0</v>
      </c>
      <c r="D108" s="8">
        <v>0</v>
      </c>
      <c r="E108" s="8">
        <v>0</v>
      </c>
      <c r="F108" s="8">
        <f t="shared" si="8"/>
        <v>0</v>
      </c>
      <c r="G108" s="8">
        <v>2486751.1700582467</v>
      </c>
      <c r="H108" s="8">
        <v>1.05100356465448</v>
      </c>
      <c r="I108" s="4">
        <f t="shared" si="11"/>
        <v>0</v>
      </c>
      <c r="J108" s="23"/>
      <c r="K108" s="23"/>
      <c r="L108" s="23"/>
      <c r="M108" s="23"/>
      <c r="N108" s="23"/>
      <c r="O108" s="23"/>
      <c r="P108" s="23"/>
      <c r="Q108" s="23"/>
      <c r="R108" s="23"/>
      <c r="S108" s="23"/>
      <c r="T108" s="23"/>
      <c r="U108" s="23"/>
      <c r="V108" s="23"/>
      <c r="W108" s="23"/>
      <c r="X108" s="23"/>
      <c r="Y108" s="23"/>
      <c r="Z108" s="23"/>
      <c r="AA108" s="23"/>
      <c r="AB108" s="23"/>
      <c r="AC108" s="23"/>
      <c r="AD108" s="23"/>
      <c r="AE108" s="23"/>
      <c r="AF108" s="23"/>
      <c r="AG108" s="23"/>
      <c r="AH108" s="23"/>
      <c r="AI108" s="23"/>
      <c r="AJ108" s="23"/>
      <c r="AK108" s="23"/>
      <c r="AL108" s="23"/>
      <c r="AM108" s="23"/>
      <c r="AN108" s="23"/>
      <c r="AO108" s="23"/>
      <c r="AP108" s="23"/>
      <c r="AQ108" s="23"/>
      <c r="AR108" s="23"/>
      <c r="AS108" s="23"/>
      <c r="AT108" s="23"/>
      <c r="AU108" s="23"/>
      <c r="AV108" s="23"/>
      <c r="AW108" s="23"/>
      <c r="AX108" s="23"/>
      <c r="AY108" s="23"/>
      <c r="AZ108" s="23"/>
      <c r="BA108" s="23"/>
      <c r="BB108" s="23"/>
      <c r="BC108" s="23"/>
      <c r="BD108" s="23"/>
      <c r="BE108" s="23"/>
      <c r="BF108" s="23"/>
      <c r="BG108" s="23"/>
      <c r="BH108" s="23"/>
      <c r="BI108" s="23"/>
      <c r="BJ108" s="23"/>
      <c r="BK108" s="23"/>
    </row>
    <row r="109" spans="1:71" s="25" customFormat="1" ht="47.25">
      <c r="A109" s="2" t="s">
        <v>361</v>
      </c>
      <c r="B109" s="49" t="s">
        <v>297</v>
      </c>
      <c r="C109" s="8">
        <v>0</v>
      </c>
      <c r="D109" s="8">
        <v>0</v>
      </c>
      <c r="E109" s="8">
        <v>0</v>
      </c>
      <c r="F109" s="8">
        <f t="shared" si="8"/>
        <v>0</v>
      </c>
      <c r="G109" s="8">
        <v>1602759.1946571998</v>
      </c>
      <c r="H109" s="8">
        <v>1.05100356465448</v>
      </c>
      <c r="I109" s="4">
        <f t="shared" si="11"/>
        <v>0</v>
      </c>
      <c r="J109" s="23"/>
      <c r="K109" s="23"/>
      <c r="L109" s="23"/>
      <c r="M109" s="23"/>
      <c r="N109" s="23"/>
      <c r="O109" s="23"/>
      <c r="P109" s="23"/>
      <c r="Q109" s="23"/>
      <c r="R109" s="23"/>
      <c r="S109" s="23"/>
      <c r="T109" s="23"/>
      <c r="U109" s="23"/>
      <c r="V109" s="23"/>
      <c r="W109" s="23"/>
      <c r="X109" s="23"/>
      <c r="Y109" s="23"/>
      <c r="Z109" s="23"/>
      <c r="AA109" s="23"/>
      <c r="AB109" s="23"/>
      <c r="AC109" s="23"/>
      <c r="AD109" s="23"/>
      <c r="AE109" s="23"/>
      <c r="AF109" s="23"/>
      <c r="AG109" s="23"/>
      <c r="AH109" s="23"/>
      <c r="AI109" s="23"/>
      <c r="AJ109" s="23"/>
      <c r="AK109" s="23"/>
      <c r="AL109" s="23"/>
      <c r="AM109" s="23"/>
      <c r="AN109" s="23"/>
      <c r="AO109" s="23"/>
      <c r="AP109" s="23"/>
      <c r="AQ109" s="23"/>
      <c r="AR109" s="23"/>
      <c r="AS109" s="23"/>
      <c r="AT109" s="23"/>
      <c r="AU109" s="23"/>
      <c r="AV109" s="23"/>
      <c r="AW109" s="23"/>
      <c r="AX109" s="23"/>
      <c r="AY109" s="23"/>
      <c r="AZ109" s="23"/>
      <c r="BA109" s="23"/>
      <c r="BB109" s="23"/>
      <c r="BC109" s="23"/>
      <c r="BD109" s="23"/>
      <c r="BE109" s="23"/>
      <c r="BF109" s="23"/>
      <c r="BG109" s="23"/>
      <c r="BH109" s="23"/>
      <c r="BI109" s="23"/>
      <c r="BJ109" s="23"/>
      <c r="BK109" s="23"/>
    </row>
    <row r="110" spans="1:71" s="12" customFormat="1">
      <c r="A110" s="2" t="s">
        <v>102</v>
      </c>
      <c r="B110" s="49" t="s">
        <v>46</v>
      </c>
      <c r="C110" s="4">
        <f>SUM($C$111:$C$112)</f>
        <v>0</v>
      </c>
      <c r="D110" s="4">
        <f>SUM($D$111:$D$112)</f>
        <v>0</v>
      </c>
      <c r="E110" s="4">
        <f>SUM($E$111:$E$112)</f>
        <v>0</v>
      </c>
      <c r="F110" s="4">
        <f t="shared" si="8"/>
        <v>0</v>
      </c>
      <c r="G110" s="4" t="s">
        <v>10</v>
      </c>
      <c r="H110" s="8" t="s">
        <v>10</v>
      </c>
      <c r="I110" s="4">
        <f>SUM($I$111:$I$112)</f>
        <v>0</v>
      </c>
      <c r="J110" s="30"/>
      <c r="K110" s="26"/>
      <c r="L110" s="26"/>
      <c r="M110" s="26"/>
      <c r="N110" s="26"/>
      <c r="O110" s="26"/>
      <c r="P110" s="26"/>
      <c r="Q110" s="26"/>
      <c r="R110" s="26"/>
      <c r="S110" s="26"/>
      <c r="T110" s="26"/>
      <c r="U110" s="26"/>
      <c r="V110" s="26"/>
      <c r="W110" s="26"/>
      <c r="X110" s="26"/>
      <c r="Y110" s="26"/>
      <c r="Z110" s="26"/>
      <c r="AA110" s="26"/>
      <c r="AB110" s="26"/>
      <c r="AC110" s="26"/>
      <c r="AD110" s="26"/>
      <c r="AE110" s="26"/>
      <c r="AF110" s="26"/>
      <c r="AG110" s="26"/>
      <c r="AH110" s="26"/>
      <c r="AI110" s="26"/>
      <c r="AJ110" s="26"/>
      <c r="AK110" s="26"/>
      <c r="AL110" s="26"/>
      <c r="AM110" s="26"/>
      <c r="AN110" s="26"/>
      <c r="AO110" s="26"/>
      <c r="AP110" s="26"/>
      <c r="AQ110" s="26"/>
      <c r="AR110" s="26"/>
      <c r="AS110" s="26"/>
      <c r="AT110" s="26"/>
      <c r="AU110" s="26"/>
      <c r="AV110" s="26"/>
      <c r="AW110" s="26"/>
      <c r="AX110" s="26"/>
      <c r="AY110" s="26"/>
      <c r="AZ110" s="26"/>
      <c r="BA110" s="26"/>
      <c r="BB110" s="26"/>
      <c r="BC110" s="26"/>
      <c r="BD110" s="26"/>
      <c r="BE110" s="26"/>
      <c r="BF110" s="26"/>
      <c r="BG110" s="26"/>
      <c r="BH110" s="26"/>
      <c r="BI110" s="26"/>
      <c r="BJ110" s="26"/>
      <c r="BK110" s="26"/>
      <c r="BL110" s="26"/>
      <c r="BM110" s="26"/>
      <c r="BN110" s="26"/>
      <c r="BO110" s="26"/>
      <c r="BP110" s="26"/>
      <c r="BQ110" s="26"/>
      <c r="BR110" s="26"/>
      <c r="BS110" s="26"/>
    </row>
    <row r="111" spans="1:71" s="25" customFormat="1" ht="47.25">
      <c r="A111" s="2" t="s">
        <v>362</v>
      </c>
      <c r="B111" s="49" t="s">
        <v>298</v>
      </c>
      <c r="C111" s="8">
        <v>0</v>
      </c>
      <c r="D111" s="8">
        <v>0</v>
      </c>
      <c r="E111" s="8">
        <v>0</v>
      </c>
      <c r="F111" s="8">
        <f t="shared" si="8"/>
        <v>0</v>
      </c>
      <c r="G111" s="8">
        <v>2895627.763413196</v>
      </c>
      <c r="H111" s="8">
        <v>1.05100356465448</v>
      </c>
      <c r="I111" s="4">
        <f t="shared" si="11"/>
        <v>0</v>
      </c>
      <c r="J111" s="23"/>
      <c r="K111" s="23"/>
      <c r="L111" s="23"/>
      <c r="M111" s="23"/>
      <c r="N111" s="23"/>
      <c r="O111" s="23"/>
      <c r="P111" s="23"/>
      <c r="Q111" s="23"/>
      <c r="R111" s="23"/>
      <c r="S111" s="23"/>
      <c r="T111" s="23"/>
      <c r="U111" s="23"/>
      <c r="V111" s="23"/>
      <c r="W111" s="23"/>
      <c r="X111" s="23"/>
      <c r="Y111" s="23"/>
      <c r="Z111" s="23"/>
      <c r="AA111" s="23"/>
      <c r="AB111" s="23"/>
      <c r="AC111" s="23"/>
      <c r="AD111" s="23"/>
      <c r="AE111" s="23"/>
      <c r="AF111" s="23"/>
      <c r="AG111" s="23"/>
      <c r="AH111" s="23"/>
      <c r="AI111" s="23"/>
      <c r="AJ111" s="23"/>
      <c r="AK111" s="23"/>
      <c r="AL111" s="23"/>
      <c r="AM111" s="23"/>
      <c r="AN111" s="23"/>
      <c r="AO111" s="23"/>
      <c r="AP111" s="23"/>
      <c r="AQ111" s="23"/>
      <c r="AR111" s="23"/>
      <c r="AS111" s="23"/>
      <c r="AT111" s="23"/>
      <c r="AU111" s="23"/>
      <c r="AV111" s="23"/>
      <c r="AW111" s="23"/>
      <c r="AX111" s="23"/>
      <c r="AY111" s="23"/>
      <c r="AZ111" s="23"/>
      <c r="BA111" s="23"/>
      <c r="BB111" s="23"/>
      <c r="BC111" s="23"/>
      <c r="BD111" s="23"/>
      <c r="BE111" s="23"/>
      <c r="BF111" s="23"/>
      <c r="BG111" s="23"/>
      <c r="BH111" s="23"/>
      <c r="BI111" s="23"/>
      <c r="BJ111" s="23"/>
      <c r="BK111" s="23"/>
    </row>
    <row r="112" spans="1:71" s="25" customFormat="1" ht="47.25">
      <c r="A112" s="2" t="s">
        <v>363</v>
      </c>
      <c r="B112" s="49" t="s">
        <v>299</v>
      </c>
      <c r="C112" s="8">
        <v>0</v>
      </c>
      <c r="D112" s="8">
        <v>0</v>
      </c>
      <c r="E112" s="8">
        <v>0</v>
      </c>
      <c r="F112" s="8">
        <f t="shared" si="8"/>
        <v>0</v>
      </c>
      <c r="G112" s="8">
        <v>2874257.0808557081</v>
      </c>
      <c r="H112" s="8">
        <v>1.05100356465448</v>
      </c>
      <c r="I112" s="4">
        <f t="shared" ref="I112" si="12">(F112*G112*H112)/1000</f>
        <v>0</v>
      </c>
      <c r="J112" s="23"/>
      <c r="K112" s="23"/>
      <c r="L112" s="23"/>
      <c r="M112" s="23"/>
      <c r="N112" s="23"/>
      <c r="O112" s="23"/>
      <c r="P112" s="23"/>
      <c r="Q112" s="23"/>
      <c r="R112" s="23"/>
      <c r="S112" s="23"/>
      <c r="T112" s="23"/>
      <c r="U112" s="23"/>
      <c r="V112" s="23"/>
      <c r="W112" s="23"/>
      <c r="X112" s="23"/>
      <c r="Y112" s="23"/>
      <c r="Z112" s="23"/>
      <c r="AA112" s="23"/>
      <c r="AB112" s="23"/>
      <c r="AC112" s="23"/>
      <c r="AD112" s="23"/>
      <c r="AE112" s="23"/>
      <c r="AF112" s="23"/>
      <c r="AG112" s="23"/>
      <c r="AH112" s="23"/>
      <c r="AI112" s="23"/>
      <c r="AJ112" s="23"/>
      <c r="AK112" s="23"/>
      <c r="AL112" s="23"/>
      <c r="AM112" s="23"/>
      <c r="AN112" s="23"/>
      <c r="AO112" s="23"/>
      <c r="AP112" s="23"/>
      <c r="AQ112" s="23"/>
      <c r="AR112" s="23"/>
      <c r="AS112" s="23"/>
      <c r="AT112" s="23"/>
      <c r="AU112" s="23"/>
      <c r="AV112" s="23"/>
      <c r="AW112" s="23"/>
      <c r="AX112" s="23"/>
      <c r="AY112" s="23"/>
      <c r="AZ112" s="23"/>
      <c r="BA112" s="23"/>
      <c r="BB112" s="23"/>
      <c r="BC112" s="23"/>
      <c r="BD112" s="23"/>
      <c r="BE112" s="23"/>
      <c r="BF112" s="23"/>
      <c r="BG112" s="23"/>
      <c r="BH112" s="23"/>
      <c r="BI112" s="23"/>
      <c r="BJ112" s="23"/>
      <c r="BK112" s="23"/>
    </row>
    <row r="113" spans="1:71" s="25" customFormat="1">
      <c r="A113" s="2" t="s">
        <v>302</v>
      </c>
      <c r="B113" s="49" t="s">
        <v>92</v>
      </c>
      <c r="C113" s="8">
        <f>SUM($C$114:$C$115)</f>
        <v>0</v>
      </c>
      <c r="D113" s="8">
        <f>SUM($D$114:$D$115)</f>
        <v>0</v>
      </c>
      <c r="E113" s="8">
        <f>SUM($E$114:$E$115)</f>
        <v>0</v>
      </c>
      <c r="F113" s="8">
        <f t="shared" si="8"/>
        <v>0</v>
      </c>
      <c r="G113" s="8" t="s">
        <v>10</v>
      </c>
      <c r="H113" s="8" t="s">
        <v>10</v>
      </c>
      <c r="I113" s="8">
        <f>SUM($I$114:$I$115)</f>
        <v>0</v>
      </c>
      <c r="J113" s="30"/>
      <c r="K113" s="23"/>
      <c r="L113" s="23"/>
      <c r="M113" s="23"/>
      <c r="N113" s="23"/>
      <c r="O113" s="23"/>
      <c r="P113" s="23"/>
      <c r="Q113" s="23"/>
      <c r="R113" s="23"/>
      <c r="S113" s="23"/>
      <c r="T113" s="23"/>
      <c r="U113" s="23"/>
      <c r="V113" s="23"/>
      <c r="W113" s="23"/>
      <c r="X113" s="23"/>
      <c r="Y113" s="23"/>
      <c r="Z113" s="23"/>
      <c r="AA113" s="23"/>
      <c r="AB113" s="23"/>
      <c r="AC113" s="23"/>
      <c r="AD113" s="23"/>
      <c r="AE113" s="23"/>
      <c r="AF113" s="23"/>
      <c r="AG113" s="23"/>
      <c r="AH113" s="23"/>
      <c r="AI113" s="23"/>
      <c r="AJ113" s="23"/>
      <c r="AK113" s="23"/>
      <c r="AL113" s="23"/>
      <c r="AM113" s="23"/>
      <c r="AN113" s="23"/>
      <c r="AO113" s="23"/>
      <c r="AP113" s="23"/>
      <c r="AQ113" s="23"/>
      <c r="AR113" s="23"/>
      <c r="AS113" s="23"/>
      <c r="AT113" s="23"/>
      <c r="AU113" s="23"/>
      <c r="AV113" s="23"/>
      <c r="AW113" s="23"/>
      <c r="AX113" s="23"/>
      <c r="AY113" s="23"/>
      <c r="AZ113" s="23"/>
      <c r="BA113" s="23"/>
      <c r="BB113" s="23"/>
      <c r="BC113" s="23"/>
      <c r="BD113" s="23"/>
      <c r="BE113" s="23"/>
      <c r="BF113" s="23"/>
      <c r="BG113" s="23"/>
      <c r="BH113" s="23"/>
      <c r="BI113" s="23"/>
      <c r="BJ113" s="23"/>
      <c r="BK113" s="23"/>
    </row>
    <row r="114" spans="1:71" s="25" customFormat="1" ht="47.25">
      <c r="A114" s="2" t="s">
        <v>364</v>
      </c>
      <c r="B114" s="49" t="s">
        <v>300</v>
      </c>
      <c r="C114" s="8">
        <v>0</v>
      </c>
      <c r="D114" s="8">
        <v>0</v>
      </c>
      <c r="E114" s="8">
        <v>0</v>
      </c>
      <c r="F114" s="8">
        <f t="shared" si="8"/>
        <v>0</v>
      </c>
      <c r="G114" s="8">
        <v>3305448.0625373027</v>
      </c>
      <c r="H114" s="8">
        <v>1.05100356465448</v>
      </c>
      <c r="I114" s="4">
        <f t="shared" ref="I114:I115" si="13">(F114*G114*H114)/1000</f>
        <v>0</v>
      </c>
      <c r="J114" s="23"/>
      <c r="K114" s="23"/>
      <c r="L114" s="23"/>
      <c r="M114" s="23"/>
      <c r="N114" s="23"/>
      <c r="O114" s="23"/>
      <c r="P114" s="23"/>
      <c r="Q114" s="23"/>
      <c r="R114" s="23"/>
      <c r="S114" s="23"/>
      <c r="T114" s="23"/>
      <c r="U114" s="23"/>
      <c r="V114" s="23"/>
      <c r="W114" s="23"/>
      <c r="X114" s="23"/>
      <c r="Y114" s="23"/>
      <c r="Z114" s="23"/>
      <c r="AA114" s="23"/>
      <c r="AB114" s="23"/>
      <c r="AC114" s="23"/>
      <c r="AD114" s="23"/>
      <c r="AE114" s="23"/>
      <c r="AF114" s="23"/>
      <c r="AG114" s="23"/>
      <c r="AH114" s="23"/>
      <c r="AI114" s="23"/>
      <c r="AJ114" s="23"/>
      <c r="AK114" s="23"/>
      <c r="AL114" s="23"/>
      <c r="AM114" s="23"/>
      <c r="AN114" s="23"/>
      <c r="AO114" s="23"/>
      <c r="AP114" s="23"/>
      <c r="AQ114" s="23"/>
      <c r="AR114" s="23"/>
      <c r="AS114" s="23"/>
      <c r="AT114" s="23"/>
      <c r="AU114" s="23"/>
      <c r="AV114" s="23"/>
      <c r="AW114" s="23"/>
      <c r="AX114" s="23"/>
      <c r="AY114" s="23"/>
      <c r="AZ114" s="23"/>
      <c r="BA114" s="23"/>
      <c r="BB114" s="23"/>
      <c r="BC114" s="23"/>
      <c r="BD114" s="23"/>
      <c r="BE114" s="23"/>
      <c r="BF114" s="23"/>
      <c r="BG114" s="23"/>
      <c r="BH114" s="23"/>
      <c r="BI114" s="23"/>
      <c r="BJ114" s="23"/>
      <c r="BK114" s="23"/>
    </row>
    <row r="115" spans="1:71" s="25" customFormat="1" ht="47.25">
      <c r="A115" s="2" t="s">
        <v>365</v>
      </c>
      <c r="B115" s="49" t="s">
        <v>301</v>
      </c>
      <c r="C115" s="8">
        <v>0</v>
      </c>
      <c r="D115" s="8">
        <v>0</v>
      </c>
      <c r="E115" s="8">
        <v>0</v>
      </c>
      <c r="F115" s="8">
        <f t="shared" si="8"/>
        <v>0</v>
      </c>
      <c r="G115" s="8">
        <v>3853083.7020383752</v>
      </c>
      <c r="H115" s="8">
        <v>1.05100356465448</v>
      </c>
      <c r="I115" s="4">
        <f t="shared" si="13"/>
        <v>0</v>
      </c>
      <c r="J115" s="23"/>
      <c r="K115" s="23"/>
      <c r="L115" s="23"/>
      <c r="M115" s="23"/>
      <c r="N115" s="23"/>
      <c r="O115" s="23"/>
      <c r="P115" s="23"/>
      <c r="Q115" s="23"/>
      <c r="R115" s="23"/>
      <c r="S115" s="23"/>
      <c r="T115" s="23"/>
      <c r="U115" s="23"/>
      <c r="V115" s="23"/>
      <c r="W115" s="23"/>
      <c r="X115" s="23"/>
      <c r="Y115" s="23"/>
      <c r="Z115" s="23"/>
      <c r="AA115" s="23"/>
      <c r="AB115" s="23"/>
      <c r="AC115" s="23"/>
      <c r="AD115" s="23"/>
      <c r="AE115" s="23"/>
      <c r="AF115" s="23"/>
      <c r="AG115" s="23"/>
      <c r="AH115" s="23"/>
      <c r="AI115" s="23"/>
      <c r="AJ115" s="23"/>
      <c r="AK115" s="23"/>
      <c r="AL115" s="23"/>
      <c r="AM115" s="23"/>
      <c r="AN115" s="23"/>
      <c r="AO115" s="23"/>
      <c r="AP115" s="23"/>
      <c r="AQ115" s="23"/>
      <c r="AR115" s="23"/>
      <c r="AS115" s="23"/>
      <c r="AT115" s="23"/>
      <c r="AU115" s="23"/>
      <c r="AV115" s="23"/>
      <c r="AW115" s="23"/>
      <c r="AX115" s="23"/>
      <c r="AY115" s="23"/>
      <c r="AZ115" s="23"/>
      <c r="BA115" s="23"/>
      <c r="BB115" s="23"/>
      <c r="BC115" s="23"/>
      <c r="BD115" s="23"/>
      <c r="BE115" s="23"/>
      <c r="BF115" s="23"/>
      <c r="BG115" s="23"/>
      <c r="BH115" s="23"/>
      <c r="BI115" s="23"/>
      <c r="BJ115" s="23"/>
      <c r="BK115" s="23"/>
    </row>
    <row r="116" spans="1:71" s="12" customFormat="1">
      <c r="A116" s="2" t="s">
        <v>103</v>
      </c>
      <c r="B116" s="49" t="s">
        <v>94</v>
      </c>
      <c r="C116" s="4">
        <f>SUM($C$117,$C$119)</f>
        <v>0</v>
      </c>
      <c r="D116" s="4">
        <f>SUM($D$117,$D$119)</f>
        <v>0</v>
      </c>
      <c r="E116" s="4">
        <f>SUM($E$117,$E$119)</f>
        <v>0</v>
      </c>
      <c r="F116" s="4">
        <f t="shared" si="8"/>
        <v>0</v>
      </c>
      <c r="G116" s="4" t="s">
        <v>10</v>
      </c>
      <c r="H116" s="4" t="s">
        <v>10</v>
      </c>
      <c r="I116" s="4">
        <f>SUM($I$117,$I$119)</f>
        <v>0</v>
      </c>
      <c r="J116" s="30"/>
      <c r="K116" s="15"/>
      <c r="L116" s="15"/>
      <c r="M116" s="15"/>
      <c r="N116" s="15"/>
      <c r="O116" s="15"/>
      <c r="P116" s="15"/>
      <c r="Q116" s="15"/>
      <c r="R116" s="15"/>
      <c r="S116" s="15"/>
      <c r="T116" s="15"/>
      <c r="U116" s="15"/>
      <c r="V116" s="15"/>
      <c r="W116" s="15"/>
      <c r="X116" s="15"/>
      <c r="Y116" s="15"/>
      <c r="Z116" s="15"/>
      <c r="AA116" s="15"/>
      <c r="AB116" s="15"/>
      <c r="AC116" s="15"/>
      <c r="AD116" s="15"/>
      <c r="AE116" s="15"/>
      <c r="AF116" s="15"/>
      <c r="AG116" s="15"/>
      <c r="AH116" s="15"/>
      <c r="AI116" s="15"/>
      <c r="AJ116" s="15"/>
      <c r="AK116" s="15"/>
      <c r="AL116" s="15"/>
      <c r="AM116" s="15"/>
      <c r="AN116" s="15"/>
      <c r="AO116" s="15"/>
      <c r="AP116" s="15"/>
      <c r="AQ116" s="15"/>
      <c r="AR116" s="15"/>
      <c r="AS116" s="15"/>
      <c r="AT116" s="15"/>
      <c r="AU116" s="15"/>
      <c r="AV116" s="15"/>
      <c r="AW116" s="15"/>
      <c r="AX116" s="15"/>
      <c r="AY116" s="15"/>
      <c r="AZ116" s="15"/>
      <c r="BA116" s="15"/>
      <c r="BB116" s="15"/>
      <c r="BC116" s="15"/>
      <c r="BD116" s="15"/>
      <c r="BE116" s="15"/>
      <c r="BF116" s="15"/>
      <c r="BG116" s="15"/>
      <c r="BH116" s="15"/>
      <c r="BI116" s="15"/>
      <c r="BJ116" s="15"/>
      <c r="BK116" s="15"/>
      <c r="BL116" s="15"/>
      <c r="BM116" s="15"/>
      <c r="BN116" s="15"/>
      <c r="BO116" s="15"/>
      <c r="BP116" s="15"/>
      <c r="BQ116" s="15"/>
      <c r="BR116" s="15"/>
      <c r="BS116" s="15"/>
    </row>
    <row r="117" spans="1:71" s="25" customFormat="1">
      <c r="A117" s="2" t="s">
        <v>104</v>
      </c>
      <c r="B117" s="49" t="s">
        <v>46</v>
      </c>
      <c r="C117" s="8">
        <f>SUM($C$118)</f>
        <v>0</v>
      </c>
      <c r="D117" s="8">
        <f>SUM($D$118)</f>
        <v>0</v>
      </c>
      <c r="E117" s="8">
        <f>SUM($E$118)</f>
        <v>0</v>
      </c>
      <c r="F117" s="8">
        <f t="shared" si="8"/>
        <v>0</v>
      </c>
      <c r="G117" s="8" t="s">
        <v>10</v>
      </c>
      <c r="H117" s="8" t="s">
        <v>10</v>
      </c>
      <c r="I117" s="8">
        <f>SUM($I$118)</f>
        <v>0</v>
      </c>
      <c r="J117" s="30"/>
      <c r="K117" s="23"/>
      <c r="L117" s="23"/>
      <c r="M117" s="23"/>
      <c r="N117" s="23"/>
      <c r="O117" s="23"/>
      <c r="P117" s="23"/>
      <c r="Q117" s="23"/>
      <c r="R117" s="23"/>
      <c r="S117" s="23"/>
      <c r="T117" s="23"/>
      <c r="U117" s="23"/>
      <c r="V117" s="23"/>
      <c r="W117" s="23"/>
      <c r="X117" s="23"/>
      <c r="Y117" s="23"/>
      <c r="Z117" s="23"/>
      <c r="AA117" s="23"/>
      <c r="AB117" s="23"/>
      <c r="AC117" s="23"/>
      <c r="AD117" s="23"/>
      <c r="AE117" s="23"/>
      <c r="AF117" s="23"/>
      <c r="AG117" s="23"/>
      <c r="AH117" s="23"/>
      <c r="AI117" s="23"/>
      <c r="AJ117" s="23"/>
      <c r="AK117" s="23"/>
      <c r="AL117" s="23"/>
      <c r="AM117" s="23"/>
      <c r="AN117" s="23"/>
      <c r="AO117" s="23"/>
      <c r="AP117" s="23"/>
      <c r="AQ117" s="23"/>
      <c r="AR117" s="23"/>
      <c r="AS117" s="23"/>
      <c r="AT117" s="23"/>
      <c r="AU117" s="23"/>
      <c r="AV117" s="23"/>
      <c r="AW117" s="23"/>
      <c r="AX117" s="23"/>
      <c r="AY117" s="23"/>
      <c r="AZ117" s="23"/>
      <c r="BA117" s="23"/>
      <c r="BB117" s="23"/>
      <c r="BC117" s="23"/>
      <c r="BD117" s="23"/>
      <c r="BE117" s="23"/>
      <c r="BF117" s="23"/>
      <c r="BG117" s="23"/>
      <c r="BH117" s="23"/>
      <c r="BI117" s="23"/>
      <c r="BJ117" s="23"/>
      <c r="BK117" s="23"/>
    </row>
    <row r="118" spans="1:71" s="25" customFormat="1" ht="47.25">
      <c r="A118" s="2" t="s">
        <v>366</v>
      </c>
      <c r="B118" s="49" t="s">
        <v>303</v>
      </c>
      <c r="C118" s="8">
        <v>0</v>
      </c>
      <c r="D118" s="8">
        <v>0</v>
      </c>
      <c r="E118" s="8">
        <v>0</v>
      </c>
      <c r="F118" s="8">
        <f t="shared" si="8"/>
        <v>0</v>
      </c>
      <c r="G118" s="8">
        <v>3917557.0147886872</v>
      </c>
      <c r="H118" s="8">
        <v>1.05100356465448</v>
      </c>
      <c r="I118" s="4">
        <f t="shared" ref="I118" si="14">(F118*G118*H118)/1000</f>
        <v>0</v>
      </c>
      <c r="J118" s="23"/>
      <c r="K118" s="23"/>
      <c r="L118" s="23"/>
      <c r="M118" s="23"/>
      <c r="N118" s="23"/>
      <c r="O118" s="23"/>
      <c r="P118" s="23"/>
      <c r="Q118" s="23"/>
      <c r="R118" s="23"/>
      <c r="S118" s="23"/>
      <c r="T118" s="23"/>
      <c r="U118" s="23"/>
      <c r="V118" s="23"/>
      <c r="W118" s="23"/>
      <c r="X118" s="23"/>
      <c r="Y118" s="23"/>
      <c r="Z118" s="23"/>
      <c r="AA118" s="23"/>
      <c r="AB118" s="23"/>
      <c r="AC118" s="23"/>
      <c r="AD118" s="23"/>
      <c r="AE118" s="23"/>
      <c r="AF118" s="23"/>
      <c r="AG118" s="23"/>
      <c r="AH118" s="23"/>
      <c r="AI118" s="23"/>
      <c r="AJ118" s="23"/>
      <c r="AK118" s="23"/>
      <c r="AL118" s="23"/>
      <c r="AM118" s="23"/>
      <c r="AN118" s="23"/>
      <c r="AO118" s="23"/>
      <c r="AP118" s="23"/>
      <c r="AQ118" s="23"/>
      <c r="AR118" s="23"/>
      <c r="AS118" s="23"/>
      <c r="AT118" s="23"/>
      <c r="AU118" s="23"/>
      <c r="AV118" s="23"/>
      <c r="AW118" s="23"/>
      <c r="AX118" s="23"/>
      <c r="AY118" s="23"/>
      <c r="AZ118" s="23"/>
      <c r="BA118" s="23"/>
      <c r="BB118" s="23"/>
      <c r="BC118" s="23"/>
      <c r="BD118" s="23"/>
      <c r="BE118" s="23"/>
      <c r="BF118" s="23"/>
      <c r="BG118" s="23"/>
      <c r="BH118" s="23"/>
      <c r="BI118" s="23"/>
      <c r="BJ118" s="23"/>
      <c r="BK118" s="23"/>
    </row>
    <row r="119" spans="1:71" s="25" customFormat="1">
      <c r="A119" s="2" t="s">
        <v>305</v>
      </c>
      <c r="B119" s="49" t="s">
        <v>92</v>
      </c>
      <c r="C119" s="8">
        <f>SUM($C$120)</f>
        <v>0</v>
      </c>
      <c r="D119" s="8">
        <f>SUM($D$120)</f>
        <v>0</v>
      </c>
      <c r="E119" s="8">
        <f>SUM($E$120)</f>
        <v>0</v>
      </c>
      <c r="F119" s="8">
        <f t="shared" si="8"/>
        <v>0</v>
      </c>
      <c r="G119" s="8" t="s">
        <v>10</v>
      </c>
      <c r="H119" s="8" t="s">
        <v>10</v>
      </c>
      <c r="I119" s="8">
        <f>SUM($I$120)</f>
        <v>0</v>
      </c>
      <c r="J119" s="30"/>
      <c r="K119" s="23"/>
      <c r="L119" s="23"/>
      <c r="M119" s="23"/>
      <c r="N119" s="23"/>
      <c r="O119" s="23"/>
      <c r="P119" s="23"/>
      <c r="Q119" s="23"/>
      <c r="R119" s="23"/>
      <c r="S119" s="23"/>
      <c r="T119" s="23"/>
      <c r="U119" s="23"/>
      <c r="V119" s="23"/>
      <c r="W119" s="23"/>
      <c r="X119" s="23"/>
      <c r="Y119" s="23"/>
      <c r="Z119" s="23"/>
      <c r="AA119" s="23"/>
      <c r="AB119" s="23"/>
      <c r="AC119" s="23"/>
      <c r="AD119" s="23"/>
      <c r="AE119" s="23"/>
      <c r="AF119" s="23"/>
      <c r="AG119" s="23"/>
      <c r="AH119" s="23"/>
      <c r="AI119" s="23"/>
      <c r="AJ119" s="23"/>
      <c r="AK119" s="23"/>
      <c r="AL119" s="23"/>
      <c r="AM119" s="23"/>
      <c r="AN119" s="23"/>
      <c r="AO119" s="23"/>
      <c r="AP119" s="23"/>
      <c r="AQ119" s="23"/>
      <c r="AR119" s="23"/>
      <c r="AS119" s="23"/>
      <c r="AT119" s="23"/>
      <c r="AU119" s="23"/>
      <c r="AV119" s="23"/>
      <c r="AW119" s="23"/>
      <c r="AX119" s="23"/>
      <c r="AY119" s="23"/>
      <c r="AZ119" s="23"/>
      <c r="BA119" s="23"/>
      <c r="BB119" s="23"/>
      <c r="BC119" s="23"/>
      <c r="BD119" s="23"/>
      <c r="BE119" s="23"/>
      <c r="BF119" s="23"/>
      <c r="BG119" s="23"/>
      <c r="BH119" s="23"/>
      <c r="BI119" s="23"/>
      <c r="BJ119" s="23"/>
      <c r="BK119" s="23"/>
    </row>
    <row r="120" spans="1:71" s="25" customFormat="1" ht="47.25">
      <c r="A120" s="2" t="s">
        <v>367</v>
      </c>
      <c r="B120" s="49" t="s">
        <v>304</v>
      </c>
      <c r="C120" s="8">
        <v>0</v>
      </c>
      <c r="D120" s="8">
        <v>0</v>
      </c>
      <c r="E120" s="8">
        <v>0</v>
      </c>
      <c r="F120" s="8">
        <f t="shared" si="8"/>
        <v>0</v>
      </c>
      <c r="G120" s="8">
        <v>7867440.0714349598</v>
      </c>
      <c r="H120" s="8">
        <v>1.05100356465448</v>
      </c>
      <c r="I120" s="4">
        <f t="shared" ref="I120" si="15">(F120*G120*H120)/1000</f>
        <v>0</v>
      </c>
      <c r="J120" s="23"/>
      <c r="K120" s="23"/>
      <c r="L120" s="23"/>
      <c r="M120" s="23"/>
      <c r="N120" s="23"/>
      <c r="O120" s="23"/>
      <c r="P120" s="23"/>
      <c r="Q120" s="23"/>
      <c r="R120" s="23"/>
      <c r="S120" s="23"/>
      <c r="T120" s="23"/>
      <c r="U120" s="23"/>
      <c r="V120" s="23"/>
      <c r="W120" s="23"/>
      <c r="X120" s="23"/>
      <c r="Y120" s="23"/>
      <c r="Z120" s="23"/>
      <c r="AA120" s="23"/>
      <c r="AB120" s="23"/>
      <c r="AC120" s="23"/>
      <c r="AD120" s="23"/>
      <c r="AE120" s="23"/>
      <c r="AF120" s="23"/>
      <c r="AG120" s="23"/>
      <c r="AH120" s="23"/>
      <c r="AI120" s="23"/>
      <c r="AJ120" s="23"/>
      <c r="AK120" s="23"/>
      <c r="AL120" s="23"/>
      <c r="AM120" s="23"/>
      <c r="AN120" s="23"/>
      <c r="AO120" s="23"/>
      <c r="AP120" s="23"/>
      <c r="AQ120" s="23"/>
      <c r="AR120" s="23"/>
      <c r="AS120" s="23"/>
      <c r="AT120" s="23"/>
      <c r="AU120" s="23"/>
      <c r="AV120" s="23"/>
      <c r="AW120" s="23"/>
      <c r="AX120" s="23"/>
      <c r="AY120" s="23"/>
      <c r="AZ120" s="23"/>
      <c r="BA120" s="23"/>
      <c r="BB120" s="23"/>
      <c r="BC120" s="23"/>
      <c r="BD120" s="23"/>
      <c r="BE120" s="23"/>
      <c r="BF120" s="23"/>
      <c r="BG120" s="23"/>
      <c r="BH120" s="23"/>
      <c r="BI120" s="23"/>
      <c r="BJ120" s="23"/>
      <c r="BK120" s="23"/>
    </row>
    <row r="121" spans="1:71" s="12" customFormat="1">
      <c r="A121" s="2" t="s">
        <v>105</v>
      </c>
      <c r="B121" s="49" t="s">
        <v>106</v>
      </c>
      <c r="C121" s="4">
        <v>0</v>
      </c>
      <c r="D121" s="4">
        <v>0</v>
      </c>
      <c r="E121" s="4">
        <v>0</v>
      </c>
      <c r="F121" s="4">
        <f t="shared" si="8"/>
        <v>0</v>
      </c>
      <c r="G121" s="4" t="s">
        <v>10</v>
      </c>
      <c r="H121" s="4" t="s">
        <v>10</v>
      </c>
      <c r="I121" s="4">
        <v>0</v>
      </c>
      <c r="J121" s="30"/>
      <c r="K121" s="15"/>
      <c r="L121" s="15"/>
      <c r="M121" s="15"/>
      <c r="N121" s="15"/>
      <c r="O121" s="15"/>
      <c r="P121" s="15"/>
      <c r="Q121" s="15"/>
      <c r="R121" s="15"/>
      <c r="S121" s="15"/>
      <c r="T121" s="15"/>
      <c r="U121" s="15"/>
      <c r="V121" s="15"/>
      <c r="W121" s="15"/>
      <c r="X121" s="15"/>
      <c r="Y121" s="15"/>
      <c r="Z121" s="15"/>
      <c r="AA121" s="15"/>
      <c r="AB121" s="15"/>
      <c r="AC121" s="15"/>
      <c r="AD121" s="15"/>
      <c r="AE121" s="15"/>
      <c r="AF121" s="15"/>
      <c r="AG121" s="15"/>
      <c r="AH121" s="15"/>
      <c r="AI121" s="15"/>
      <c r="AJ121" s="15"/>
      <c r="AK121" s="15"/>
      <c r="AL121" s="15"/>
      <c r="AM121" s="15"/>
      <c r="AN121" s="15"/>
      <c r="AO121" s="15"/>
      <c r="AP121" s="15"/>
      <c r="AQ121" s="15"/>
      <c r="AR121" s="15"/>
      <c r="AS121" s="15"/>
      <c r="AT121" s="15"/>
      <c r="AU121" s="15"/>
      <c r="AV121" s="15"/>
      <c r="AW121" s="15"/>
      <c r="AX121" s="15"/>
      <c r="AY121" s="15"/>
      <c r="AZ121" s="15"/>
      <c r="BA121" s="15"/>
      <c r="BB121" s="15"/>
      <c r="BC121" s="15"/>
      <c r="BD121" s="15"/>
      <c r="BE121" s="15"/>
      <c r="BF121" s="15"/>
      <c r="BG121" s="15"/>
      <c r="BH121" s="15"/>
      <c r="BI121" s="15"/>
      <c r="BJ121" s="15"/>
      <c r="BK121" s="15"/>
      <c r="BL121" s="15"/>
      <c r="BM121" s="15"/>
      <c r="BN121" s="15"/>
      <c r="BO121" s="15"/>
      <c r="BP121" s="15"/>
      <c r="BQ121" s="15"/>
      <c r="BR121" s="15"/>
      <c r="BS121" s="15"/>
    </row>
    <row r="122" spans="1:71">
      <c r="A122" s="2" t="s">
        <v>107</v>
      </c>
      <c r="B122" s="49" t="s">
        <v>54</v>
      </c>
      <c r="C122" s="4">
        <f>SUM($C$123)</f>
        <v>0</v>
      </c>
      <c r="D122" s="4">
        <f>SUM($D$123)</f>
        <v>0.18200000000000002</v>
      </c>
      <c r="E122" s="4">
        <f>SUM($E$123)</f>
        <v>0.28499999999999998</v>
      </c>
      <c r="F122" s="4">
        <f t="shared" si="8"/>
        <v>0.15566666666666665</v>
      </c>
      <c r="G122" s="4" t="s">
        <v>10</v>
      </c>
      <c r="H122" s="4" t="s">
        <v>10</v>
      </c>
      <c r="I122" s="4">
        <f>SUM($I$123)</f>
        <v>337.79479779981671</v>
      </c>
      <c r="J122" s="30"/>
    </row>
    <row r="123" spans="1:71" s="12" customFormat="1">
      <c r="A123" s="2" t="s">
        <v>108</v>
      </c>
      <c r="B123" s="49" t="s">
        <v>56</v>
      </c>
      <c r="C123" s="4">
        <f>SUM($C$124,$C$132)</f>
        <v>0</v>
      </c>
      <c r="D123" s="4">
        <f>SUM($D$124,$D$132)</f>
        <v>0.18200000000000002</v>
      </c>
      <c r="E123" s="4">
        <f>SUM($E$124,$E$132)</f>
        <v>0.28499999999999998</v>
      </c>
      <c r="F123" s="4">
        <f t="shared" si="8"/>
        <v>0.15566666666666665</v>
      </c>
      <c r="G123" s="4" t="s">
        <v>10</v>
      </c>
      <c r="H123" s="4" t="s">
        <v>10</v>
      </c>
      <c r="I123" s="4">
        <f>SUM($I$124,$I$132)</f>
        <v>337.79479779981671</v>
      </c>
      <c r="J123" s="30"/>
      <c r="K123" s="15"/>
      <c r="L123" s="15"/>
      <c r="M123" s="15"/>
      <c r="N123" s="15"/>
      <c r="O123" s="15"/>
      <c r="P123" s="15"/>
      <c r="Q123" s="15"/>
      <c r="R123" s="15"/>
      <c r="S123" s="15"/>
      <c r="T123" s="15"/>
      <c r="U123" s="15"/>
      <c r="V123" s="15"/>
      <c r="W123" s="15"/>
      <c r="X123" s="15"/>
      <c r="Y123" s="15"/>
      <c r="Z123" s="15"/>
      <c r="AA123" s="15"/>
      <c r="AB123" s="15"/>
      <c r="AC123" s="15"/>
      <c r="AD123" s="15"/>
      <c r="AE123" s="15"/>
      <c r="AF123" s="15"/>
      <c r="AG123" s="15"/>
      <c r="AH123" s="15"/>
      <c r="AI123" s="15"/>
      <c r="AJ123" s="15"/>
      <c r="AK123" s="15"/>
      <c r="AL123" s="15"/>
      <c r="AM123" s="15"/>
      <c r="AN123" s="15"/>
      <c r="AO123" s="15"/>
      <c r="AP123" s="15"/>
      <c r="AQ123" s="15"/>
      <c r="AR123" s="15"/>
      <c r="AS123" s="15"/>
      <c r="AT123" s="15"/>
      <c r="AU123" s="15"/>
      <c r="AV123" s="15"/>
      <c r="AW123" s="15"/>
      <c r="AX123" s="15"/>
      <c r="AY123" s="15"/>
      <c r="AZ123" s="15"/>
      <c r="BA123" s="15"/>
      <c r="BB123" s="15"/>
      <c r="BC123" s="15"/>
      <c r="BD123" s="15"/>
      <c r="BE123" s="15"/>
      <c r="BF123" s="15"/>
      <c r="BG123" s="15"/>
      <c r="BH123" s="15"/>
      <c r="BI123" s="15"/>
      <c r="BJ123" s="15"/>
      <c r="BK123" s="15"/>
      <c r="BL123" s="15"/>
      <c r="BM123" s="15"/>
      <c r="BN123" s="15"/>
      <c r="BO123" s="15"/>
      <c r="BP123" s="15"/>
      <c r="BQ123" s="15"/>
      <c r="BR123" s="15"/>
      <c r="BS123" s="15"/>
    </row>
    <row r="124" spans="1:71">
      <c r="A124" s="2" t="s">
        <v>109</v>
      </c>
      <c r="B124" s="49" t="s">
        <v>86</v>
      </c>
      <c r="C124" s="4">
        <f>SUM($C$125,$C$127,$C$129,$C$131)</f>
        <v>0</v>
      </c>
      <c r="D124" s="4">
        <f>SUM($D$125,$D$127,$D$129,$D$131)</f>
        <v>0.18200000000000002</v>
      </c>
      <c r="E124" s="4">
        <f>SUM($E$125,$E$127,$E$129,$E$131)</f>
        <v>0</v>
      </c>
      <c r="F124" s="4">
        <f t="shared" si="8"/>
        <v>6.0666666666666674E-2</v>
      </c>
      <c r="G124" s="4" t="s">
        <v>10</v>
      </c>
      <c r="H124" s="4" t="s">
        <v>10</v>
      </c>
      <c r="I124" s="4">
        <f>SUM($I$125,$I$127,$I$129,$I$131)</f>
        <v>94.253554752879268</v>
      </c>
      <c r="J124" s="30"/>
      <c r="K124" s="26"/>
      <c r="L124" s="26"/>
      <c r="M124" s="26"/>
      <c r="N124" s="26"/>
      <c r="O124" s="26"/>
      <c r="P124" s="26"/>
      <c r="Q124" s="26"/>
      <c r="R124" s="26"/>
      <c r="S124" s="26"/>
      <c r="T124" s="26"/>
      <c r="U124" s="26"/>
      <c r="V124" s="26"/>
      <c r="W124" s="26"/>
      <c r="X124" s="26"/>
      <c r="Y124" s="26"/>
      <c r="Z124" s="26"/>
      <c r="AA124" s="26"/>
      <c r="AB124" s="26"/>
      <c r="AC124" s="26"/>
      <c r="AD124" s="26"/>
      <c r="AE124" s="26"/>
      <c r="AF124" s="26"/>
      <c r="AG124" s="26"/>
      <c r="AH124" s="26"/>
      <c r="AI124" s="26"/>
      <c r="AJ124" s="26"/>
      <c r="AK124" s="26"/>
      <c r="AL124" s="26"/>
      <c r="AM124" s="26"/>
      <c r="AN124" s="26"/>
      <c r="AO124" s="26"/>
      <c r="AP124" s="26"/>
      <c r="AQ124" s="26"/>
      <c r="AR124" s="26"/>
      <c r="AS124" s="26"/>
      <c r="AT124" s="26"/>
      <c r="AU124" s="26"/>
      <c r="AV124" s="26"/>
      <c r="AW124" s="26"/>
      <c r="AX124" s="26"/>
      <c r="AY124" s="26"/>
      <c r="AZ124" s="26"/>
      <c r="BA124" s="26"/>
      <c r="BB124" s="26"/>
      <c r="BC124" s="26"/>
      <c r="BD124" s="26"/>
      <c r="BE124" s="26"/>
      <c r="BF124" s="26"/>
      <c r="BG124" s="26"/>
      <c r="BH124" s="26"/>
      <c r="BI124" s="26"/>
      <c r="BJ124" s="26"/>
      <c r="BK124" s="26"/>
      <c r="BL124" s="26"/>
      <c r="BM124" s="26"/>
      <c r="BN124" s="26"/>
      <c r="BO124" s="26"/>
      <c r="BP124" s="26"/>
      <c r="BQ124" s="26"/>
      <c r="BR124" s="26"/>
      <c r="BS124" s="26"/>
    </row>
    <row r="125" spans="1:71">
      <c r="A125" s="2" t="s">
        <v>110</v>
      </c>
      <c r="B125" s="49" t="s">
        <v>37</v>
      </c>
      <c r="C125" s="8">
        <f>SUM($C$126)</f>
        <v>0</v>
      </c>
      <c r="D125" s="8">
        <f>SUM($D$126)</f>
        <v>0</v>
      </c>
      <c r="E125" s="8">
        <f>SUM($E$126)</f>
        <v>0</v>
      </c>
      <c r="F125" s="8">
        <f t="shared" si="8"/>
        <v>0</v>
      </c>
      <c r="G125" s="8" t="s">
        <v>10</v>
      </c>
      <c r="H125" s="8" t="s">
        <v>10</v>
      </c>
      <c r="I125" s="8">
        <f>SUM($I$126)</f>
        <v>0</v>
      </c>
      <c r="J125" s="30"/>
      <c r="K125" s="26"/>
      <c r="L125" s="26"/>
      <c r="M125" s="26"/>
      <c r="N125" s="26"/>
      <c r="O125" s="26"/>
      <c r="P125" s="26"/>
      <c r="Q125" s="26"/>
      <c r="R125" s="26"/>
      <c r="S125" s="26"/>
      <c r="T125" s="26"/>
      <c r="U125" s="26"/>
      <c r="V125" s="26"/>
      <c r="W125" s="26"/>
      <c r="X125" s="26"/>
      <c r="Y125" s="26"/>
      <c r="Z125" s="26"/>
      <c r="AA125" s="26"/>
      <c r="AB125" s="26"/>
      <c r="AC125" s="26"/>
      <c r="AD125" s="26"/>
      <c r="AE125" s="26"/>
      <c r="AF125" s="26"/>
      <c r="AG125" s="26"/>
      <c r="AH125" s="26"/>
      <c r="AI125" s="26"/>
      <c r="AJ125" s="26"/>
      <c r="AK125" s="26"/>
      <c r="AL125" s="26"/>
      <c r="AM125" s="26"/>
      <c r="AN125" s="26"/>
      <c r="AO125" s="26"/>
      <c r="AP125" s="26"/>
      <c r="AQ125" s="26"/>
      <c r="AR125" s="26"/>
      <c r="AS125" s="26"/>
      <c r="AT125" s="26"/>
      <c r="AU125" s="26"/>
      <c r="AV125" s="26"/>
      <c r="AW125" s="26"/>
      <c r="AX125" s="26"/>
      <c r="AY125" s="26"/>
      <c r="AZ125" s="26"/>
      <c r="BA125" s="26"/>
      <c r="BB125" s="26"/>
      <c r="BC125" s="26"/>
      <c r="BD125" s="26"/>
      <c r="BE125" s="26"/>
      <c r="BF125" s="26"/>
      <c r="BG125" s="26"/>
      <c r="BH125" s="26"/>
      <c r="BI125" s="26"/>
      <c r="BJ125" s="26"/>
      <c r="BK125" s="26"/>
      <c r="BL125" s="16"/>
      <c r="BM125" s="16"/>
      <c r="BN125" s="16"/>
      <c r="BO125" s="16"/>
      <c r="BP125" s="16"/>
      <c r="BQ125" s="16"/>
      <c r="BR125" s="16"/>
      <c r="BS125" s="16"/>
    </row>
    <row r="126" spans="1:71" ht="47.25">
      <c r="A126" s="2" t="s">
        <v>424</v>
      </c>
      <c r="B126" s="49" t="s">
        <v>284</v>
      </c>
      <c r="C126" s="8">
        <v>0</v>
      </c>
      <c r="D126" s="8">
        <v>0</v>
      </c>
      <c r="E126" s="8">
        <v>0</v>
      </c>
      <c r="F126" s="8">
        <f t="shared" si="8"/>
        <v>0</v>
      </c>
      <c r="G126" s="8">
        <v>1800369.2856097468</v>
      </c>
      <c r="H126" s="8">
        <v>1.05100356465448</v>
      </c>
      <c r="I126" s="4">
        <f t="shared" ref="I126" si="16">(F126*G126*H126)/1000</f>
        <v>0</v>
      </c>
      <c r="J126" s="23"/>
      <c r="K126" s="26"/>
      <c r="L126" s="26"/>
      <c r="M126" s="26"/>
      <c r="N126" s="26"/>
      <c r="O126" s="26"/>
      <c r="P126" s="26"/>
      <c r="Q126" s="26"/>
      <c r="R126" s="26"/>
      <c r="S126" s="26"/>
      <c r="T126" s="26"/>
      <c r="U126" s="26"/>
      <c r="V126" s="26"/>
      <c r="W126" s="26"/>
      <c r="X126" s="26"/>
      <c r="Y126" s="26"/>
      <c r="Z126" s="26"/>
      <c r="AA126" s="26"/>
      <c r="AB126" s="26"/>
      <c r="AC126" s="26"/>
      <c r="AD126" s="26"/>
      <c r="AE126" s="26"/>
      <c r="AF126" s="26"/>
      <c r="AG126" s="26"/>
      <c r="AH126" s="26"/>
      <c r="AI126" s="26"/>
      <c r="AJ126" s="26"/>
      <c r="AK126" s="26"/>
      <c r="AL126" s="26"/>
      <c r="AM126" s="26"/>
      <c r="AN126" s="26"/>
      <c r="AO126" s="26"/>
      <c r="AP126" s="26"/>
      <c r="AQ126" s="26"/>
      <c r="AR126" s="26"/>
      <c r="AS126" s="26"/>
      <c r="AT126" s="26"/>
      <c r="AU126" s="26"/>
      <c r="AV126" s="26"/>
      <c r="AW126" s="26"/>
      <c r="AX126" s="26"/>
      <c r="AY126" s="26"/>
      <c r="AZ126" s="26"/>
      <c r="BA126" s="26"/>
      <c r="BB126" s="26"/>
      <c r="BC126" s="26"/>
      <c r="BD126" s="26"/>
      <c r="BE126" s="26"/>
      <c r="BF126" s="26"/>
      <c r="BG126" s="26"/>
      <c r="BH126" s="26"/>
      <c r="BI126" s="26"/>
      <c r="BJ126" s="26"/>
      <c r="BK126" s="26"/>
      <c r="BL126" s="16"/>
      <c r="BM126" s="16"/>
      <c r="BN126" s="16"/>
      <c r="BO126" s="16"/>
      <c r="BP126" s="16"/>
      <c r="BQ126" s="16"/>
      <c r="BR126" s="16"/>
      <c r="BS126" s="16"/>
    </row>
    <row r="127" spans="1:71">
      <c r="A127" s="2" t="s">
        <v>318</v>
      </c>
      <c r="B127" s="49" t="s">
        <v>38</v>
      </c>
      <c r="C127" s="8">
        <f>SUM($C$128)</f>
        <v>0</v>
      </c>
      <c r="D127" s="8">
        <f>SUM($D$128)</f>
        <v>0.18200000000000002</v>
      </c>
      <c r="E127" s="8">
        <f>SUM($E$128)</f>
        <v>0</v>
      </c>
      <c r="F127" s="8">
        <f t="shared" si="8"/>
        <v>6.0666666666666674E-2</v>
      </c>
      <c r="G127" s="8" t="s">
        <v>10</v>
      </c>
      <c r="H127" s="8" t="s">
        <v>10</v>
      </c>
      <c r="I127" s="8">
        <f>SUM($I$128)</f>
        <v>94.253554752879268</v>
      </c>
      <c r="J127" s="30"/>
      <c r="K127" s="26"/>
      <c r="L127" s="26"/>
      <c r="M127" s="26"/>
      <c r="N127" s="26"/>
      <c r="O127" s="26"/>
      <c r="P127" s="26"/>
      <c r="Q127" s="26"/>
      <c r="R127" s="26"/>
      <c r="S127" s="26"/>
      <c r="T127" s="26"/>
      <c r="U127" s="26"/>
      <c r="V127" s="26"/>
      <c r="W127" s="26"/>
      <c r="X127" s="26"/>
      <c r="Y127" s="26"/>
      <c r="Z127" s="26"/>
      <c r="AA127" s="26"/>
      <c r="AB127" s="26"/>
      <c r="AC127" s="26"/>
      <c r="AD127" s="26"/>
      <c r="AE127" s="26"/>
      <c r="AF127" s="26"/>
      <c r="AG127" s="26"/>
      <c r="AH127" s="26"/>
      <c r="AI127" s="26"/>
      <c r="AJ127" s="26"/>
      <c r="AK127" s="26"/>
      <c r="AL127" s="26"/>
      <c r="AM127" s="26"/>
      <c r="AN127" s="26"/>
      <c r="AO127" s="26"/>
      <c r="AP127" s="26"/>
      <c r="AQ127" s="26"/>
      <c r="AR127" s="26"/>
      <c r="AS127" s="26"/>
      <c r="AT127" s="26"/>
      <c r="AU127" s="26"/>
      <c r="AV127" s="26"/>
      <c r="AW127" s="26"/>
      <c r="AX127" s="26"/>
      <c r="AY127" s="26"/>
      <c r="AZ127" s="26"/>
      <c r="BA127" s="26"/>
      <c r="BB127" s="26"/>
      <c r="BC127" s="26"/>
      <c r="BD127" s="26"/>
      <c r="BE127" s="26"/>
      <c r="BF127" s="26"/>
      <c r="BG127" s="26"/>
      <c r="BH127" s="26"/>
      <c r="BI127" s="26"/>
      <c r="BJ127" s="26"/>
      <c r="BK127" s="26"/>
      <c r="BL127" s="16"/>
      <c r="BM127" s="16"/>
      <c r="BN127" s="16"/>
      <c r="BO127" s="16"/>
      <c r="BP127" s="16"/>
      <c r="BQ127" s="16"/>
      <c r="BR127" s="16"/>
      <c r="BS127" s="16"/>
    </row>
    <row r="128" spans="1:71" ht="47.25">
      <c r="A128" s="2" t="s">
        <v>425</v>
      </c>
      <c r="B128" s="49" t="s">
        <v>306</v>
      </c>
      <c r="C128" s="8">
        <v>0</v>
      </c>
      <c r="D128" s="8">
        <v>0.18200000000000002</v>
      </c>
      <c r="E128" s="8">
        <v>0</v>
      </c>
      <c r="F128" s="8">
        <f t="shared" si="8"/>
        <v>6.0666666666666674E-2</v>
      </c>
      <c r="G128" s="8">
        <v>1478234.7802120617</v>
      </c>
      <c r="H128" s="8">
        <v>1.05100356465448</v>
      </c>
      <c r="I128" s="4">
        <f t="shared" ref="I128" si="17">(F128*G128*H128)/1000</f>
        <v>94.253554752879268</v>
      </c>
      <c r="J128" s="23"/>
      <c r="K128" s="26"/>
      <c r="L128" s="26"/>
      <c r="M128" s="26"/>
      <c r="N128" s="26"/>
      <c r="O128" s="26"/>
      <c r="P128" s="26"/>
      <c r="Q128" s="26"/>
      <c r="R128" s="26"/>
      <c r="S128" s="26"/>
      <c r="T128" s="26"/>
      <c r="U128" s="26"/>
      <c r="V128" s="26"/>
      <c r="W128" s="26"/>
      <c r="X128" s="26"/>
      <c r="Y128" s="26"/>
      <c r="Z128" s="26"/>
      <c r="AA128" s="26"/>
      <c r="AB128" s="26"/>
      <c r="AC128" s="26"/>
      <c r="AD128" s="26"/>
      <c r="AE128" s="26"/>
      <c r="AF128" s="26"/>
      <c r="AG128" s="26"/>
      <c r="AH128" s="26"/>
      <c r="AI128" s="26"/>
      <c r="AJ128" s="26"/>
      <c r="AK128" s="26"/>
      <c r="AL128" s="26"/>
      <c r="AM128" s="26"/>
      <c r="AN128" s="26"/>
      <c r="AO128" s="26"/>
      <c r="AP128" s="26"/>
      <c r="AQ128" s="26"/>
      <c r="AR128" s="26"/>
      <c r="AS128" s="26"/>
      <c r="AT128" s="26"/>
      <c r="AU128" s="26"/>
      <c r="AV128" s="26"/>
      <c r="AW128" s="26"/>
      <c r="AX128" s="26"/>
      <c r="AY128" s="26"/>
      <c r="AZ128" s="26"/>
      <c r="BA128" s="26"/>
      <c r="BB128" s="26"/>
      <c r="BC128" s="26"/>
      <c r="BD128" s="26"/>
      <c r="BE128" s="26"/>
      <c r="BF128" s="26"/>
      <c r="BG128" s="26"/>
      <c r="BH128" s="26"/>
      <c r="BI128" s="26"/>
      <c r="BJ128" s="26"/>
      <c r="BK128" s="26"/>
      <c r="BL128" s="16"/>
      <c r="BM128" s="16"/>
      <c r="BN128" s="16"/>
      <c r="BO128" s="16"/>
      <c r="BP128" s="16"/>
      <c r="BQ128" s="16"/>
      <c r="BR128" s="16"/>
      <c r="BS128" s="16"/>
    </row>
    <row r="129" spans="1:71">
      <c r="A129" s="2" t="s">
        <v>319</v>
      </c>
      <c r="B129" s="49" t="s">
        <v>46</v>
      </c>
      <c r="C129" s="8">
        <f>SUM($C$130)</f>
        <v>0</v>
      </c>
      <c r="D129" s="8">
        <f>SUM($D$130)</f>
        <v>0</v>
      </c>
      <c r="E129" s="8">
        <f>SUM($E$130)</f>
        <v>0</v>
      </c>
      <c r="F129" s="8">
        <f t="shared" si="8"/>
        <v>0</v>
      </c>
      <c r="G129" s="8" t="s">
        <v>10</v>
      </c>
      <c r="H129" s="8" t="s">
        <v>10</v>
      </c>
      <c r="I129" s="8">
        <f>SUM($I$130)</f>
        <v>0</v>
      </c>
      <c r="J129" s="30"/>
      <c r="K129" s="26"/>
      <c r="L129" s="26"/>
      <c r="M129" s="26"/>
      <c r="N129" s="26"/>
      <c r="O129" s="26"/>
      <c r="P129" s="26"/>
      <c r="Q129" s="26"/>
      <c r="R129" s="26"/>
      <c r="S129" s="26"/>
      <c r="T129" s="26"/>
      <c r="U129" s="26"/>
      <c r="V129" s="26"/>
      <c r="W129" s="26"/>
      <c r="X129" s="26"/>
      <c r="Y129" s="26"/>
      <c r="Z129" s="26"/>
      <c r="AA129" s="26"/>
      <c r="AB129" s="26"/>
      <c r="AC129" s="26"/>
      <c r="AD129" s="26"/>
      <c r="AE129" s="26"/>
      <c r="AF129" s="26"/>
      <c r="AG129" s="26"/>
      <c r="AH129" s="26"/>
      <c r="AI129" s="26"/>
      <c r="AJ129" s="26"/>
      <c r="AK129" s="26"/>
      <c r="AL129" s="26"/>
      <c r="AM129" s="26"/>
      <c r="AN129" s="26"/>
      <c r="AO129" s="26"/>
      <c r="AP129" s="26"/>
      <c r="AQ129" s="26"/>
      <c r="AR129" s="26"/>
      <c r="AS129" s="26"/>
      <c r="AT129" s="26"/>
      <c r="AU129" s="26"/>
      <c r="AV129" s="26"/>
      <c r="AW129" s="26"/>
      <c r="AX129" s="26"/>
      <c r="AY129" s="26"/>
      <c r="AZ129" s="26"/>
      <c r="BA129" s="26"/>
      <c r="BB129" s="26"/>
      <c r="BC129" s="26"/>
      <c r="BD129" s="26"/>
      <c r="BE129" s="26"/>
      <c r="BF129" s="26"/>
      <c r="BG129" s="26"/>
      <c r="BH129" s="26"/>
      <c r="BI129" s="26"/>
      <c r="BJ129" s="26"/>
      <c r="BK129" s="26"/>
      <c r="BL129" s="16"/>
      <c r="BM129" s="16"/>
      <c r="BN129" s="16"/>
      <c r="BO129" s="16"/>
      <c r="BP129" s="16"/>
      <c r="BQ129" s="16"/>
      <c r="BR129" s="16"/>
      <c r="BS129" s="16"/>
    </row>
    <row r="130" spans="1:71" ht="47.25">
      <c r="A130" s="2" t="s">
        <v>426</v>
      </c>
      <c r="B130" s="49" t="s">
        <v>288</v>
      </c>
      <c r="C130" s="8">
        <v>0</v>
      </c>
      <c r="D130" s="8">
        <v>0</v>
      </c>
      <c r="E130" s="8">
        <v>0</v>
      </c>
      <c r="F130" s="8">
        <f t="shared" si="8"/>
        <v>0</v>
      </c>
      <c r="G130" s="8">
        <v>1470711.7723101038</v>
      </c>
      <c r="H130" s="8">
        <v>1.05100356465448</v>
      </c>
      <c r="I130" s="4">
        <f t="shared" ref="I130" si="18">(F130*G130*H130)/1000</f>
        <v>0</v>
      </c>
      <c r="J130" s="23"/>
      <c r="K130" s="26"/>
      <c r="L130" s="26"/>
      <c r="M130" s="26"/>
      <c r="N130" s="26"/>
      <c r="O130" s="26"/>
      <c r="P130" s="26"/>
      <c r="Q130" s="26"/>
      <c r="R130" s="26"/>
      <c r="S130" s="26"/>
      <c r="T130" s="26"/>
      <c r="U130" s="26"/>
      <c r="V130" s="26"/>
      <c r="W130" s="26"/>
      <c r="X130" s="26"/>
      <c r="Y130" s="26"/>
      <c r="Z130" s="26"/>
      <c r="AA130" s="26"/>
      <c r="AB130" s="26"/>
      <c r="AC130" s="26"/>
      <c r="AD130" s="26"/>
      <c r="AE130" s="26"/>
      <c r="AF130" s="26"/>
      <c r="AG130" s="26"/>
      <c r="AH130" s="26"/>
      <c r="AI130" s="26"/>
      <c r="AJ130" s="26"/>
      <c r="AK130" s="26"/>
      <c r="AL130" s="26"/>
      <c r="AM130" s="26"/>
      <c r="AN130" s="26"/>
      <c r="AO130" s="26"/>
      <c r="AP130" s="26"/>
      <c r="AQ130" s="26"/>
      <c r="AR130" s="26"/>
      <c r="AS130" s="26"/>
      <c r="AT130" s="26"/>
      <c r="AU130" s="26"/>
      <c r="AV130" s="26"/>
      <c r="AW130" s="26"/>
      <c r="AX130" s="26"/>
      <c r="AY130" s="26"/>
      <c r="AZ130" s="26"/>
      <c r="BA130" s="26"/>
      <c r="BB130" s="26"/>
      <c r="BC130" s="26"/>
      <c r="BD130" s="26"/>
      <c r="BE130" s="26"/>
      <c r="BF130" s="26"/>
      <c r="BG130" s="26"/>
      <c r="BH130" s="26"/>
      <c r="BI130" s="26"/>
      <c r="BJ130" s="26"/>
      <c r="BK130" s="26"/>
      <c r="BL130" s="16"/>
      <c r="BM130" s="16"/>
      <c r="BN130" s="16"/>
      <c r="BO130" s="16"/>
      <c r="BP130" s="16"/>
      <c r="BQ130" s="16"/>
      <c r="BR130" s="16"/>
      <c r="BS130" s="16"/>
    </row>
    <row r="131" spans="1:71" ht="31.5">
      <c r="A131" s="2" t="s">
        <v>110</v>
      </c>
      <c r="B131" s="49" t="s">
        <v>67</v>
      </c>
      <c r="C131" s="4">
        <v>0</v>
      </c>
      <c r="D131" s="4">
        <v>0</v>
      </c>
      <c r="E131" s="4">
        <v>0</v>
      </c>
      <c r="F131" s="4">
        <f t="shared" si="8"/>
        <v>0</v>
      </c>
      <c r="G131" s="4" t="s">
        <v>10</v>
      </c>
      <c r="H131" s="4" t="s">
        <v>10</v>
      </c>
      <c r="I131" s="4">
        <v>0</v>
      </c>
      <c r="J131" s="30"/>
    </row>
    <row r="132" spans="1:71">
      <c r="A132" s="2" t="s">
        <v>111</v>
      </c>
      <c r="B132" s="49" t="s">
        <v>86</v>
      </c>
      <c r="C132" s="4">
        <f>SUM($C$133,$C$134)</f>
        <v>0</v>
      </c>
      <c r="D132" s="4">
        <f>SUM($D$133,$D$134)</f>
        <v>0</v>
      </c>
      <c r="E132" s="4">
        <f>SUM($E$133,$E$134)</f>
        <v>0.28499999999999998</v>
      </c>
      <c r="F132" s="4">
        <f t="shared" si="8"/>
        <v>9.4999999999999987E-2</v>
      </c>
      <c r="G132" s="4" t="s">
        <v>10</v>
      </c>
      <c r="H132" s="4" t="s">
        <v>10</v>
      </c>
      <c r="I132" s="4">
        <f>SUM($I$133,$I$134)</f>
        <v>243.54124304693744</v>
      </c>
      <c r="J132" s="30"/>
    </row>
    <row r="133" spans="1:71" s="12" customFormat="1">
      <c r="A133" s="2" t="s">
        <v>112</v>
      </c>
      <c r="B133" s="49" t="s">
        <v>37</v>
      </c>
      <c r="C133" s="4">
        <v>0</v>
      </c>
      <c r="D133" s="4">
        <v>0</v>
      </c>
      <c r="E133" s="4">
        <v>0.28499999999999998</v>
      </c>
      <c r="F133" s="4">
        <f t="shared" si="8"/>
        <v>9.4999999999999987E-2</v>
      </c>
      <c r="G133" s="4">
        <f>G135</f>
        <v>2439184.906966337</v>
      </c>
      <c r="H133" s="8">
        <v>1.05100356465448</v>
      </c>
      <c r="I133" s="4">
        <f t="shared" ref="I133:I135" si="19">(F133*G133*H133)/1000</f>
        <v>243.54124304693744</v>
      </c>
      <c r="J133" s="30"/>
      <c r="K133" s="26"/>
      <c r="L133" s="26"/>
      <c r="M133" s="26"/>
      <c r="N133" s="26"/>
      <c r="O133" s="26"/>
      <c r="P133" s="26"/>
      <c r="Q133" s="26"/>
      <c r="R133" s="26"/>
      <c r="S133" s="26"/>
      <c r="T133" s="26"/>
      <c r="U133" s="26"/>
      <c r="V133" s="26"/>
      <c r="W133" s="26"/>
      <c r="X133" s="26"/>
      <c r="Y133" s="26"/>
      <c r="Z133" s="26"/>
      <c r="AA133" s="26"/>
      <c r="AB133" s="26"/>
      <c r="AC133" s="26"/>
      <c r="AD133" s="26"/>
      <c r="AE133" s="26"/>
      <c r="AF133" s="26"/>
      <c r="AG133" s="26"/>
      <c r="AH133" s="26"/>
      <c r="AI133" s="26"/>
      <c r="AJ133" s="26"/>
      <c r="AK133" s="26"/>
      <c r="AL133" s="26"/>
      <c r="AM133" s="26"/>
      <c r="AN133" s="26"/>
      <c r="AO133" s="26"/>
      <c r="AP133" s="26"/>
      <c r="AQ133" s="26"/>
      <c r="AR133" s="26"/>
      <c r="AS133" s="26"/>
      <c r="AT133" s="26"/>
      <c r="AU133" s="26"/>
      <c r="AV133" s="26"/>
      <c r="AW133" s="26"/>
      <c r="AX133" s="26"/>
      <c r="AY133" s="26"/>
      <c r="AZ133" s="26"/>
      <c r="BA133" s="26"/>
      <c r="BB133" s="26"/>
      <c r="BC133" s="26"/>
      <c r="BD133" s="26"/>
      <c r="BE133" s="26"/>
      <c r="BF133" s="26"/>
      <c r="BG133" s="26"/>
      <c r="BH133" s="26"/>
      <c r="BI133" s="26"/>
      <c r="BJ133" s="26"/>
      <c r="BK133" s="26"/>
      <c r="BL133" s="26"/>
      <c r="BM133" s="26"/>
      <c r="BN133" s="26"/>
      <c r="BO133" s="26"/>
      <c r="BP133" s="26"/>
      <c r="BQ133" s="26"/>
      <c r="BR133" s="26"/>
      <c r="BS133" s="26"/>
    </row>
    <row r="134" spans="1:71">
      <c r="A134" s="2" t="s">
        <v>113</v>
      </c>
      <c r="B134" s="49" t="s">
        <v>38</v>
      </c>
      <c r="C134" s="4">
        <f>SUM($C$135)</f>
        <v>0</v>
      </c>
      <c r="D134" s="4">
        <f>SUM($D$135)</f>
        <v>0</v>
      </c>
      <c r="E134" s="4">
        <f>SUM($E$135)</f>
        <v>0</v>
      </c>
      <c r="F134" s="4">
        <f t="shared" si="8"/>
        <v>0</v>
      </c>
      <c r="G134" s="4" t="s">
        <v>10</v>
      </c>
      <c r="H134" s="8" t="s">
        <v>10</v>
      </c>
      <c r="I134" s="4">
        <f>SUM($I$135)</f>
        <v>0</v>
      </c>
      <c r="J134" s="30"/>
      <c r="K134" s="26"/>
      <c r="L134" s="26"/>
      <c r="M134" s="26"/>
      <c r="N134" s="26"/>
      <c r="O134" s="26"/>
      <c r="P134" s="26"/>
      <c r="Q134" s="26"/>
      <c r="R134" s="26"/>
      <c r="S134" s="26"/>
      <c r="T134" s="26"/>
      <c r="U134" s="26"/>
      <c r="V134" s="26"/>
      <c r="W134" s="26"/>
      <c r="X134" s="26"/>
      <c r="Y134" s="26"/>
      <c r="Z134" s="26"/>
      <c r="AA134" s="26"/>
      <c r="AB134" s="26"/>
      <c r="AC134" s="26"/>
      <c r="AD134" s="26"/>
      <c r="AE134" s="26"/>
      <c r="AF134" s="26"/>
      <c r="AG134" s="26"/>
      <c r="AH134" s="26"/>
      <c r="AI134" s="26"/>
      <c r="AJ134" s="26"/>
      <c r="AK134" s="26"/>
      <c r="AL134" s="26"/>
      <c r="AM134" s="26"/>
      <c r="AN134" s="26"/>
      <c r="AO134" s="26"/>
      <c r="AP134" s="26"/>
      <c r="AQ134" s="26"/>
      <c r="AR134" s="26"/>
      <c r="AS134" s="26"/>
      <c r="AT134" s="26"/>
      <c r="AU134" s="26"/>
      <c r="AV134" s="26"/>
      <c r="AW134" s="26"/>
      <c r="AX134" s="26"/>
      <c r="AY134" s="26"/>
      <c r="AZ134" s="26"/>
      <c r="BA134" s="26"/>
      <c r="BB134" s="26"/>
      <c r="BC134" s="26"/>
      <c r="BD134" s="26"/>
      <c r="BE134" s="26"/>
      <c r="BF134" s="26"/>
      <c r="BG134" s="26"/>
      <c r="BH134" s="26"/>
      <c r="BI134" s="26"/>
      <c r="BJ134" s="26"/>
      <c r="BK134" s="26"/>
      <c r="BL134" s="26"/>
      <c r="BM134" s="26"/>
      <c r="BN134" s="26"/>
      <c r="BO134" s="26"/>
      <c r="BP134" s="26"/>
      <c r="BQ134" s="26"/>
      <c r="BR134" s="26"/>
      <c r="BS134" s="26"/>
    </row>
    <row r="135" spans="1:71" ht="47.25">
      <c r="A135" s="2" t="s">
        <v>427</v>
      </c>
      <c r="B135" s="49" t="s">
        <v>307</v>
      </c>
      <c r="C135" s="8">
        <v>0</v>
      </c>
      <c r="D135" s="8">
        <v>0</v>
      </c>
      <c r="E135" s="8">
        <v>0</v>
      </c>
      <c r="F135" s="8">
        <f t="shared" si="8"/>
        <v>0</v>
      </c>
      <c r="G135" s="8">
        <v>2439184.906966337</v>
      </c>
      <c r="H135" s="8">
        <v>1.05100356465448</v>
      </c>
      <c r="I135" s="4">
        <f t="shared" si="19"/>
        <v>0</v>
      </c>
      <c r="J135" s="23"/>
      <c r="K135" s="26"/>
      <c r="L135" s="26"/>
      <c r="M135" s="26"/>
      <c r="N135" s="26"/>
      <c r="O135" s="26"/>
      <c r="P135" s="26"/>
      <c r="Q135" s="26"/>
      <c r="R135" s="26"/>
      <c r="S135" s="26"/>
      <c r="T135" s="26"/>
      <c r="U135" s="26"/>
      <c r="V135" s="26"/>
      <c r="W135" s="26"/>
      <c r="X135" s="26"/>
      <c r="Y135" s="26"/>
      <c r="Z135" s="26"/>
      <c r="AA135" s="26"/>
      <c r="AB135" s="26"/>
      <c r="AC135" s="26"/>
      <c r="AD135" s="26"/>
      <c r="AE135" s="26"/>
      <c r="AF135" s="26"/>
      <c r="AG135" s="26"/>
      <c r="AH135" s="26"/>
      <c r="AI135" s="26"/>
      <c r="AJ135" s="26"/>
      <c r="AK135" s="26"/>
      <c r="AL135" s="26"/>
      <c r="AM135" s="26"/>
      <c r="AN135" s="26"/>
      <c r="AO135" s="26"/>
      <c r="AP135" s="26"/>
      <c r="AQ135" s="26"/>
      <c r="AR135" s="26"/>
      <c r="AS135" s="26"/>
      <c r="AT135" s="26"/>
      <c r="AU135" s="26"/>
      <c r="AV135" s="26"/>
      <c r="AW135" s="26"/>
      <c r="AX135" s="26"/>
      <c r="AY135" s="26"/>
      <c r="AZ135" s="26"/>
      <c r="BA135" s="26"/>
      <c r="BB135" s="26"/>
      <c r="BC135" s="26"/>
      <c r="BD135" s="26"/>
      <c r="BE135" s="26"/>
      <c r="BF135" s="26"/>
      <c r="BG135" s="26"/>
      <c r="BH135" s="26"/>
      <c r="BI135" s="26"/>
      <c r="BJ135" s="26"/>
      <c r="BK135" s="26"/>
      <c r="BL135" s="16"/>
      <c r="BM135" s="16"/>
      <c r="BN135" s="16"/>
      <c r="BO135" s="16"/>
      <c r="BP135" s="16"/>
      <c r="BQ135" s="16"/>
      <c r="BR135" s="16"/>
      <c r="BS135" s="16"/>
    </row>
    <row r="136" spans="1:71" s="12" customFormat="1" ht="31.5">
      <c r="A136" s="34" t="s">
        <v>26</v>
      </c>
      <c r="B136" s="71" t="s">
        <v>7</v>
      </c>
      <c r="C136" s="70">
        <f>SUM($C$137,$C$147)</f>
        <v>0</v>
      </c>
      <c r="D136" s="70">
        <f>SUM($D$137,$D$147)</f>
        <v>0</v>
      </c>
      <c r="E136" s="70">
        <f>SUM($E$137,$E$147)</f>
        <v>0</v>
      </c>
      <c r="F136" s="70">
        <f t="shared" si="8"/>
        <v>0</v>
      </c>
      <c r="G136" s="70" t="s">
        <v>10</v>
      </c>
      <c r="H136" s="70" t="s">
        <v>10</v>
      </c>
      <c r="I136" s="70">
        <f>SUM($I$137,$I$147)</f>
        <v>0</v>
      </c>
      <c r="J136" s="30"/>
      <c r="K136" s="15"/>
      <c r="L136" s="15"/>
      <c r="M136" s="15"/>
      <c r="N136" s="15"/>
      <c r="O136" s="15"/>
      <c r="P136" s="15"/>
      <c r="Q136" s="15"/>
      <c r="R136" s="15"/>
      <c r="S136" s="15"/>
      <c r="T136" s="15"/>
      <c r="U136" s="15"/>
      <c r="V136" s="15"/>
      <c r="W136" s="15"/>
      <c r="X136" s="15"/>
      <c r="Y136" s="15"/>
      <c r="Z136" s="15"/>
      <c r="AA136" s="15"/>
      <c r="AB136" s="15"/>
      <c r="AC136" s="15"/>
      <c r="AD136" s="15"/>
      <c r="AE136" s="15"/>
      <c r="AF136" s="15"/>
      <c r="AG136" s="15"/>
      <c r="AH136" s="15"/>
      <c r="AI136" s="15"/>
      <c r="AJ136" s="15"/>
      <c r="AK136" s="15"/>
      <c r="AL136" s="15"/>
      <c r="AM136" s="15"/>
      <c r="AN136" s="15"/>
      <c r="AO136" s="15"/>
      <c r="AP136" s="15"/>
      <c r="AQ136" s="15"/>
      <c r="AR136" s="15"/>
      <c r="AS136" s="15"/>
      <c r="AT136" s="15"/>
      <c r="AU136" s="15"/>
      <c r="AV136" s="15"/>
      <c r="AW136" s="15"/>
      <c r="AX136" s="15"/>
      <c r="AY136" s="15"/>
      <c r="AZ136" s="15"/>
      <c r="BA136" s="15"/>
      <c r="BB136" s="15"/>
      <c r="BC136" s="15"/>
      <c r="BD136" s="15"/>
      <c r="BE136" s="15"/>
      <c r="BF136" s="15"/>
      <c r="BG136" s="15"/>
      <c r="BH136" s="15"/>
      <c r="BI136" s="15"/>
      <c r="BJ136" s="15"/>
      <c r="BK136" s="15"/>
      <c r="BL136" s="15"/>
      <c r="BM136" s="15"/>
      <c r="BN136" s="15"/>
      <c r="BO136" s="15"/>
      <c r="BP136" s="15"/>
      <c r="BQ136" s="15"/>
      <c r="BR136" s="15"/>
      <c r="BS136" s="15"/>
    </row>
    <row r="137" spans="1:71">
      <c r="A137" s="2" t="s">
        <v>114</v>
      </c>
      <c r="B137" s="49" t="s">
        <v>53</v>
      </c>
      <c r="C137" s="4">
        <f>SUM($C$138,$C$140,$C$145)</f>
        <v>0</v>
      </c>
      <c r="D137" s="4">
        <f>SUM($D$138,$D$140,$D$145)</f>
        <v>0</v>
      </c>
      <c r="E137" s="4">
        <f>SUM($E$138,$E$140,$E$145)</f>
        <v>0</v>
      </c>
      <c r="F137" s="4">
        <f t="shared" si="8"/>
        <v>0</v>
      </c>
      <c r="G137" s="4" t="s">
        <v>10</v>
      </c>
      <c r="H137" s="4" t="s">
        <v>10</v>
      </c>
      <c r="I137" s="4">
        <f>SUM($I$138,$I$140,$I$145)</f>
        <v>0</v>
      </c>
      <c r="J137" s="30"/>
    </row>
    <row r="138" spans="1:71" s="26" customFormat="1">
      <c r="A138" s="2" t="s">
        <v>115</v>
      </c>
      <c r="B138" s="61" t="s">
        <v>116</v>
      </c>
      <c r="C138" s="5">
        <f>SUM($C$139)</f>
        <v>0</v>
      </c>
      <c r="D138" s="5">
        <f>SUM($D$139)</f>
        <v>0</v>
      </c>
      <c r="E138" s="5">
        <f>SUM($E$139)</f>
        <v>0</v>
      </c>
      <c r="F138" s="5">
        <f t="shared" si="8"/>
        <v>0</v>
      </c>
      <c r="G138" s="5" t="s">
        <v>10</v>
      </c>
      <c r="H138" s="4" t="s">
        <v>10</v>
      </c>
      <c r="I138" s="5">
        <f>SUM($I$139)</f>
        <v>0</v>
      </c>
      <c r="J138" s="30"/>
      <c r="K138" s="15"/>
      <c r="L138" s="15"/>
      <c r="M138" s="15"/>
      <c r="N138" s="15"/>
      <c r="O138" s="15"/>
      <c r="P138" s="15"/>
      <c r="Q138" s="15"/>
      <c r="R138" s="15"/>
      <c r="S138" s="15"/>
      <c r="T138" s="15"/>
      <c r="U138" s="15"/>
      <c r="V138" s="15"/>
      <c r="W138" s="15"/>
      <c r="X138" s="15"/>
      <c r="Y138" s="15"/>
      <c r="Z138" s="15"/>
      <c r="AA138" s="15"/>
      <c r="AB138" s="15"/>
      <c r="AC138" s="15"/>
      <c r="AD138" s="15"/>
      <c r="AE138" s="15"/>
      <c r="AF138" s="15"/>
      <c r="AG138" s="15"/>
      <c r="AH138" s="15"/>
      <c r="AI138" s="15"/>
      <c r="AJ138" s="15"/>
      <c r="AK138" s="15"/>
      <c r="AL138" s="15"/>
      <c r="AM138" s="15"/>
      <c r="AN138" s="15"/>
      <c r="AO138" s="15"/>
      <c r="AP138" s="15"/>
      <c r="AQ138" s="15"/>
      <c r="AR138" s="15"/>
      <c r="AS138" s="15"/>
      <c r="AT138" s="15"/>
      <c r="AU138" s="15"/>
      <c r="AV138" s="15"/>
      <c r="AW138" s="15"/>
      <c r="AX138" s="15"/>
      <c r="AY138" s="15"/>
      <c r="AZ138" s="15"/>
      <c r="BA138" s="15"/>
      <c r="BB138" s="15"/>
      <c r="BC138" s="15"/>
      <c r="BD138" s="15"/>
      <c r="BE138" s="15"/>
      <c r="BF138" s="15"/>
      <c r="BG138" s="15"/>
      <c r="BH138" s="15"/>
      <c r="BI138" s="15"/>
      <c r="BJ138" s="15"/>
      <c r="BK138" s="15"/>
      <c r="BL138" s="15"/>
      <c r="BM138" s="15"/>
      <c r="BN138" s="15"/>
      <c r="BO138" s="15"/>
      <c r="BP138" s="15"/>
      <c r="BQ138" s="15"/>
      <c r="BR138" s="15"/>
      <c r="BS138" s="15"/>
    </row>
    <row r="139" spans="1:71" s="26" customFormat="1">
      <c r="A139" s="2" t="s">
        <v>117</v>
      </c>
      <c r="B139" s="61" t="s">
        <v>118</v>
      </c>
      <c r="C139" s="5">
        <v>0</v>
      </c>
      <c r="D139" s="4">
        <v>0</v>
      </c>
      <c r="E139" s="4">
        <v>0</v>
      </c>
      <c r="F139" s="5">
        <f t="shared" si="8"/>
        <v>0</v>
      </c>
      <c r="G139" s="4" t="s">
        <v>10</v>
      </c>
      <c r="H139" s="8">
        <v>1.05100356465448</v>
      </c>
      <c r="I139" s="4" t="s">
        <v>10</v>
      </c>
      <c r="J139" s="30"/>
    </row>
    <row r="140" spans="1:71" s="26" customFormat="1">
      <c r="A140" s="2" t="s">
        <v>119</v>
      </c>
      <c r="B140" s="61" t="s">
        <v>120</v>
      </c>
      <c r="C140" s="5">
        <f>SUM($C$141,$C$142)</f>
        <v>0</v>
      </c>
      <c r="D140" s="5">
        <f>SUM($D$141,$D$142)</f>
        <v>0</v>
      </c>
      <c r="E140" s="5">
        <f>SUM($E$141,$E$142)</f>
        <v>0</v>
      </c>
      <c r="F140" s="5">
        <f t="shared" si="8"/>
        <v>0</v>
      </c>
      <c r="G140" s="4" t="s">
        <v>10</v>
      </c>
      <c r="H140" s="4" t="s">
        <v>10</v>
      </c>
      <c r="I140" s="5">
        <f>SUM($I$141,$I$142)</f>
        <v>0</v>
      </c>
      <c r="J140" s="30"/>
      <c r="K140" s="15"/>
      <c r="L140" s="15"/>
      <c r="M140" s="15"/>
      <c r="N140" s="15"/>
      <c r="O140" s="15"/>
      <c r="P140" s="15"/>
      <c r="Q140" s="15"/>
      <c r="R140" s="15"/>
      <c r="S140" s="15"/>
      <c r="T140" s="15"/>
      <c r="U140" s="15"/>
      <c r="V140" s="15"/>
      <c r="W140" s="15"/>
      <c r="X140" s="15"/>
      <c r="Y140" s="15"/>
      <c r="Z140" s="15"/>
      <c r="AA140" s="15"/>
      <c r="AB140" s="15"/>
      <c r="AC140" s="15"/>
      <c r="AD140" s="15"/>
      <c r="AE140" s="15"/>
      <c r="AF140" s="15"/>
      <c r="AG140" s="15"/>
      <c r="AH140" s="15"/>
      <c r="AI140" s="15"/>
      <c r="AJ140" s="15"/>
      <c r="AK140" s="15"/>
      <c r="AL140" s="15"/>
      <c r="AM140" s="15"/>
      <c r="AN140" s="15"/>
      <c r="AO140" s="15"/>
      <c r="AP140" s="15"/>
      <c r="AQ140" s="15"/>
      <c r="AR140" s="15"/>
      <c r="AS140" s="15"/>
      <c r="AT140" s="15"/>
      <c r="AU140" s="15"/>
      <c r="AV140" s="15"/>
      <c r="AW140" s="15"/>
      <c r="AX140" s="15"/>
      <c r="AY140" s="15"/>
      <c r="AZ140" s="15"/>
      <c r="BA140" s="15"/>
      <c r="BB140" s="15"/>
      <c r="BC140" s="15"/>
      <c r="BD140" s="15"/>
      <c r="BE140" s="15"/>
      <c r="BF140" s="15"/>
      <c r="BG140" s="15"/>
      <c r="BH140" s="15"/>
      <c r="BI140" s="15"/>
      <c r="BJ140" s="15"/>
      <c r="BK140" s="15"/>
      <c r="BL140" s="15"/>
      <c r="BM140" s="15"/>
      <c r="BN140" s="15"/>
      <c r="BO140" s="15"/>
      <c r="BP140" s="15"/>
      <c r="BQ140" s="15"/>
      <c r="BR140" s="15"/>
      <c r="BS140" s="15"/>
    </row>
    <row r="141" spans="1:71" s="26" customFormat="1">
      <c r="A141" s="2" t="s">
        <v>121</v>
      </c>
      <c r="B141" s="61" t="s">
        <v>122</v>
      </c>
      <c r="C141" s="5">
        <v>0</v>
      </c>
      <c r="D141" s="4">
        <v>0</v>
      </c>
      <c r="E141" s="4">
        <v>0</v>
      </c>
      <c r="F141" s="4">
        <f t="shared" si="8"/>
        <v>0</v>
      </c>
      <c r="G141" s="4" t="s">
        <v>10</v>
      </c>
      <c r="H141" s="8">
        <v>1.05100356465448</v>
      </c>
      <c r="I141" s="4" t="s">
        <v>10</v>
      </c>
      <c r="J141" s="30"/>
    </row>
    <row r="142" spans="1:71" s="26" customFormat="1">
      <c r="A142" s="2" t="s">
        <v>320</v>
      </c>
      <c r="B142" s="61" t="s">
        <v>127</v>
      </c>
      <c r="C142" s="5">
        <f>SUM($C$143:$C$144)</f>
        <v>0</v>
      </c>
      <c r="D142" s="4">
        <f>SUM($D$143:$D$144)</f>
        <v>0</v>
      </c>
      <c r="E142" s="4">
        <f>SUM($E$143:$E$144)</f>
        <v>0</v>
      </c>
      <c r="F142" s="4">
        <f t="shared" si="8"/>
        <v>0</v>
      </c>
      <c r="G142" s="5" t="s">
        <v>10</v>
      </c>
      <c r="H142" s="8" t="s">
        <v>10</v>
      </c>
      <c r="I142" s="4">
        <f>SUM($I$143:$I$144)</f>
        <v>0</v>
      </c>
      <c r="J142" s="30"/>
    </row>
    <row r="143" spans="1:71" s="23" customFormat="1" ht="31.5">
      <c r="A143" s="2" t="s">
        <v>368</v>
      </c>
      <c r="B143" s="49" t="s">
        <v>308</v>
      </c>
      <c r="C143" s="31">
        <v>0</v>
      </c>
      <c r="D143" s="8">
        <v>0</v>
      </c>
      <c r="E143" s="8">
        <v>0</v>
      </c>
      <c r="F143" s="8">
        <f t="shared" si="8"/>
        <v>0</v>
      </c>
      <c r="G143" s="31">
        <v>11607.65773194537</v>
      </c>
      <c r="H143" s="8">
        <v>1.05100356465448</v>
      </c>
      <c r="I143" s="4">
        <f t="shared" ref="I143:I144" si="20">(F143*G143*H143)/1000</f>
        <v>0</v>
      </c>
    </row>
    <row r="144" spans="1:71" s="23" customFormat="1" ht="31.5">
      <c r="A144" s="2" t="s">
        <v>369</v>
      </c>
      <c r="B144" s="49" t="s">
        <v>309</v>
      </c>
      <c r="C144" s="31">
        <v>0</v>
      </c>
      <c r="D144" s="8">
        <v>0</v>
      </c>
      <c r="E144" s="8">
        <v>0</v>
      </c>
      <c r="F144" s="8">
        <f t="shared" si="8"/>
        <v>0</v>
      </c>
      <c r="G144" s="31">
        <v>2795.3287721714723</v>
      </c>
      <c r="H144" s="8">
        <v>1.05100356465448</v>
      </c>
      <c r="I144" s="4">
        <f t="shared" si="20"/>
        <v>0</v>
      </c>
    </row>
    <row r="145" spans="1:71" s="26" customFormat="1">
      <c r="A145" s="2" t="s">
        <v>251</v>
      </c>
      <c r="B145" s="61" t="s">
        <v>247</v>
      </c>
      <c r="C145" s="5">
        <f>SUM($C$146)</f>
        <v>0</v>
      </c>
      <c r="D145" s="5">
        <f>SUM($D$146)</f>
        <v>0</v>
      </c>
      <c r="E145" s="5">
        <f>SUM($E$146)</f>
        <v>0</v>
      </c>
      <c r="F145" s="5">
        <f t="shared" si="8"/>
        <v>0</v>
      </c>
      <c r="G145" s="4" t="s">
        <v>10</v>
      </c>
      <c r="H145" s="4" t="s">
        <v>10</v>
      </c>
      <c r="I145" s="5">
        <f>SUM($I$146)</f>
        <v>0</v>
      </c>
      <c r="J145" s="30"/>
      <c r="K145" s="15"/>
      <c r="L145" s="15"/>
      <c r="M145" s="15"/>
      <c r="N145" s="15"/>
      <c r="O145" s="15"/>
      <c r="P145" s="15"/>
      <c r="Q145" s="15"/>
      <c r="R145" s="15"/>
      <c r="S145" s="15"/>
      <c r="T145" s="15"/>
      <c r="U145" s="15"/>
      <c r="V145" s="15"/>
      <c r="W145" s="15"/>
      <c r="X145" s="15"/>
      <c r="Y145" s="15"/>
      <c r="Z145" s="15"/>
      <c r="AA145" s="15"/>
      <c r="AB145" s="15"/>
      <c r="AC145" s="15"/>
      <c r="AD145" s="15"/>
      <c r="AE145" s="15"/>
      <c r="AF145" s="15"/>
      <c r="AG145" s="15"/>
      <c r="AH145" s="15"/>
      <c r="AI145" s="15"/>
      <c r="AJ145" s="15"/>
      <c r="AK145" s="15"/>
      <c r="AL145" s="15"/>
      <c r="AM145" s="15"/>
      <c r="AN145" s="15"/>
      <c r="AO145" s="15"/>
      <c r="AP145" s="15"/>
      <c r="AQ145" s="15"/>
      <c r="AR145" s="15"/>
      <c r="AS145" s="15"/>
      <c r="AT145" s="15"/>
      <c r="AU145" s="15"/>
      <c r="AV145" s="15"/>
      <c r="AW145" s="15"/>
      <c r="AX145" s="15"/>
      <c r="AY145" s="15"/>
      <c r="AZ145" s="15"/>
      <c r="BA145" s="15"/>
      <c r="BB145" s="15"/>
      <c r="BC145" s="15"/>
      <c r="BD145" s="15"/>
      <c r="BE145" s="15"/>
      <c r="BF145" s="15"/>
      <c r="BG145" s="15"/>
      <c r="BH145" s="15"/>
      <c r="BI145" s="15"/>
      <c r="BJ145" s="15"/>
      <c r="BK145" s="15"/>
      <c r="BL145" s="15"/>
      <c r="BM145" s="15"/>
      <c r="BN145" s="15"/>
      <c r="BO145" s="15"/>
      <c r="BP145" s="15"/>
      <c r="BQ145" s="15"/>
      <c r="BR145" s="15"/>
      <c r="BS145" s="15"/>
    </row>
    <row r="146" spans="1:71" s="26" customFormat="1">
      <c r="A146" s="2" t="s">
        <v>252</v>
      </c>
      <c r="B146" s="61" t="s">
        <v>127</v>
      </c>
      <c r="C146" s="5">
        <v>0</v>
      </c>
      <c r="D146" s="4">
        <v>0</v>
      </c>
      <c r="E146" s="4">
        <v>0</v>
      </c>
      <c r="F146" s="4">
        <f t="shared" ref="F146:F209" si="21">SUM(C146:E146)/3</f>
        <v>0</v>
      </c>
      <c r="G146" s="4" t="s">
        <v>10</v>
      </c>
      <c r="H146" s="8">
        <v>1.05100356465448</v>
      </c>
      <c r="I146" s="4" t="s">
        <v>10</v>
      </c>
      <c r="J146" s="23"/>
    </row>
    <row r="147" spans="1:71" s="26" customFormat="1">
      <c r="A147" s="2" t="s">
        <v>123</v>
      </c>
      <c r="B147" s="61" t="s">
        <v>54</v>
      </c>
      <c r="C147" s="5">
        <f>SUM($C$148,$C$151,$C$153)</f>
        <v>0</v>
      </c>
      <c r="D147" s="5">
        <f>SUM($D$148,$D$151,$D$153)</f>
        <v>0</v>
      </c>
      <c r="E147" s="5">
        <f>SUM($E$148,$E$151,$E$153)</f>
        <v>0</v>
      </c>
      <c r="F147" s="5">
        <f t="shared" si="21"/>
        <v>0</v>
      </c>
      <c r="G147" s="5" t="s">
        <v>10</v>
      </c>
      <c r="H147" s="4" t="s">
        <v>10</v>
      </c>
      <c r="I147" s="5">
        <f>SUM($I$148,$I$151,$I$153)</f>
        <v>0</v>
      </c>
      <c r="J147" s="30"/>
      <c r="K147" s="15"/>
      <c r="L147" s="15"/>
      <c r="M147" s="15"/>
      <c r="N147" s="15"/>
      <c r="O147" s="15"/>
      <c r="P147" s="15"/>
      <c r="Q147" s="15"/>
      <c r="R147" s="15"/>
      <c r="S147" s="15"/>
      <c r="T147" s="15"/>
      <c r="U147" s="15"/>
      <c r="V147" s="15"/>
      <c r="W147" s="15"/>
      <c r="X147" s="15"/>
      <c r="Y147" s="15"/>
      <c r="Z147" s="15"/>
      <c r="AA147" s="15"/>
      <c r="AB147" s="15"/>
      <c r="AC147" s="15"/>
      <c r="AD147" s="15"/>
      <c r="AE147" s="15"/>
      <c r="AF147" s="15"/>
      <c r="AG147" s="15"/>
      <c r="AH147" s="15"/>
      <c r="AI147" s="15"/>
      <c r="AJ147" s="15"/>
      <c r="AK147" s="15"/>
      <c r="AL147" s="15"/>
      <c r="AM147" s="15"/>
      <c r="AN147" s="15"/>
      <c r="AO147" s="15"/>
      <c r="AP147" s="15"/>
      <c r="AQ147" s="15"/>
      <c r="AR147" s="15"/>
      <c r="AS147" s="15"/>
      <c r="AT147" s="15"/>
      <c r="AU147" s="15"/>
      <c r="AV147" s="15"/>
      <c r="AW147" s="15"/>
      <c r="AX147" s="15"/>
      <c r="AY147" s="15"/>
      <c r="AZ147" s="15"/>
      <c r="BA147" s="15"/>
      <c r="BB147" s="15"/>
      <c r="BC147" s="15"/>
      <c r="BD147" s="15"/>
      <c r="BE147" s="15"/>
      <c r="BF147" s="15"/>
      <c r="BG147" s="15"/>
      <c r="BH147" s="15"/>
      <c r="BI147" s="15"/>
      <c r="BJ147" s="15"/>
      <c r="BK147" s="15"/>
      <c r="BL147" s="15"/>
      <c r="BM147" s="15"/>
      <c r="BN147" s="15"/>
      <c r="BO147" s="15"/>
      <c r="BP147" s="15"/>
      <c r="BQ147" s="15"/>
      <c r="BR147" s="15"/>
      <c r="BS147" s="15"/>
    </row>
    <row r="148" spans="1:71" s="26" customFormat="1">
      <c r="A148" s="2" t="s">
        <v>124</v>
      </c>
      <c r="B148" s="61" t="s">
        <v>125</v>
      </c>
      <c r="C148" s="5">
        <f>SUM($C$149:$C$150)</f>
        <v>0</v>
      </c>
      <c r="D148" s="5">
        <f>SUM($D$149:$D$150)</f>
        <v>0</v>
      </c>
      <c r="E148" s="5">
        <f>SUM($E$149:$E$150)</f>
        <v>0</v>
      </c>
      <c r="F148" s="4">
        <f t="shared" si="21"/>
        <v>0</v>
      </c>
      <c r="G148" s="5" t="s">
        <v>10</v>
      </c>
      <c r="H148" s="4" t="s">
        <v>10</v>
      </c>
      <c r="I148" s="4">
        <f>SUM($I$149:$I$150)</f>
        <v>0</v>
      </c>
      <c r="J148" s="30"/>
      <c r="K148" s="15"/>
      <c r="L148" s="15"/>
      <c r="M148" s="15"/>
      <c r="N148" s="15"/>
      <c r="O148" s="15"/>
      <c r="P148" s="15"/>
      <c r="Q148" s="15"/>
      <c r="R148" s="15"/>
      <c r="S148" s="15"/>
      <c r="T148" s="15"/>
      <c r="U148" s="15"/>
      <c r="V148" s="15"/>
      <c r="W148" s="15"/>
      <c r="X148" s="15"/>
      <c r="Y148" s="15"/>
      <c r="Z148" s="15"/>
      <c r="AA148" s="15"/>
      <c r="AB148" s="15"/>
      <c r="AC148" s="15"/>
      <c r="AD148" s="15"/>
      <c r="AE148" s="15"/>
      <c r="AF148" s="15"/>
      <c r="AG148" s="15"/>
      <c r="AH148" s="15"/>
      <c r="AI148" s="15"/>
      <c r="AJ148" s="15"/>
      <c r="AK148" s="15"/>
      <c r="AL148" s="15"/>
      <c r="AM148" s="15"/>
      <c r="AN148" s="15"/>
      <c r="AO148" s="15"/>
      <c r="AP148" s="15"/>
      <c r="AQ148" s="15"/>
      <c r="AR148" s="15"/>
      <c r="AS148" s="15"/>
      <c r="AT148" s="15"/>
      <c r="AU148" s="15"/>
      <c r="AV148" s="15"/>
      <c r="AW148" s="15"/>
      <c r="AX148" s="15"/>
      <c r="AY148" s="15"/>
      <c r="AZ148" s="15"/>
      <c r="BA148" s="15"/>
      <c r="BB148" s="15"/>
      <c r="BC148" s="15"/>
      <c r="BD148" s="15"/>
      <c r="BE148" s="15"/>
      <c r="BF148" s="15"/>
      <c r="BG148" s="15"/>
      <c r="BH148" s="15"/>
      <c r="BI148" s="15"/>
      <c r="BJ148" s="15"/>
      <c r="BK148" s="15"/>
      <c r="BL148" s="15"/>
      <c r="BM148" s="15"/>
      <c r="BN148" s="15"/>
      <c r="BO148" s="15"/>
      <c r="BP148" s="15"/>
      <c r="BQ148" s="15"/>
      <c r="BR148" s="15"/>
      <c r="BS148" s="15"/>
    </row>
    <row r="149" spans="1:71" s="26" customFormat="1">
      <c r="A149" s="2" t="s">
        <v>126</v>
      </c>
      <c r="B149" s="61" t="s">
        <v>127</v>
      </c>
      <c r="C149" s="5">
        <v>0</v>
      </c>
      <c r="D149" s="4">
        <v>0</v>
      </c>
      <c r="E149" s="4">
        <v>0</v>
      </c>
      <c r="F149" s="4">
        <f t="shared" si="21"/>
        <v>0</v>
      </c>
      <c r="G149" s="4" t="s">
        <v>10</v>
      </c>
      <c r="H149" s="8">
        <v>1.05100356465448</v>
      </c>
      <c r="I149" s="4" t="s">
        <v>10</v>
      </c>
      <c r="J149" s="23"/>
    </row>
    <row r="150" spans="1:71" s="26" customFormat="1">
      <c r="A150" s="7" t="s">
        <v>128</v>
      </c>
      <c r="B150" s="61" t="s">
        <v>118</v>
      </c>
      <c r="C150" s="5">
        <v>0</v>
      </c>
      <c r="D150" s="4">
        <v>0</v>
      </c>
      <c r="E150" s="4">
        <v>0</v>
      </c>
      <c r="F150" s="5">
        <f t="shared" si="21"/>
        <v>0</v>
      </c>
      <c r="G150" s="4" t="s">
        <v>10</v>
      </c>
      <c r="H150" s="8">
        <v>1.05100356465448</v>
      </c>
      <c r="I150" s="5" t="s">
        <v>10</v>
      </c>
      <c r="J150" s="23"/>
    </row>
    <row r="151" spans="1:71" s="26" customFormat="1">
      <c r="A151" s="2" t="s">
        <v>245</v>
      </c>
      <c r="B151" s="61" t="s">
        <v>120</v>
      </c>
      <c r="C151" s="5">
        <f>SUM($C$152)</f>
        <v>0</v>
      </c>
      <c r="D151" s="5">
        <f>SUM($D$152)</f>
        <v>0</v>
      </c>
      <c r="E151" s="5">
        <f>SUM($E$152)</f>
        <v>0</v>
      </c>
      <c r="F151" s="4">
        <f t="shared" si="21"/>
        <v>0</v>
      </c>
      <c r="G151" s="5" t="s">
        <v>10</v>
      </c>
      <c r="H151" s="4" t="s">
        <v>10</v>
      </c>
      <c r="I151" s="4">
        <f>SUM($I$152)</f>
        <v>0</v>
      </c>
      <c r="J151" s="30"/>
      <c r="K151" s="15"/>
      <c r="L151" s="15"/>
      <c r="M151" s="15"/>
      <c r="N151" s="15"/>
      <c r="O151" s="15"/>
      <c r="P151" s="15"/>
      <c r="Q151" s="15"/>
      <c r="R151" s="15"/>
      <c r="S151" s="15"/>
      <c r="T151" s="15"/>
      <c r="U151" s="15"/>
      <c r="V151" s="15"/>
      <c r="W151" s="15"/>
      <c r="X151" s="15"/>
      <c r="Y151" s="15"/>
      <c r="Z151" s="15"/>
      <c r="AA151" s="15"/>
      <c r="AB151" s="15"/>
      <c r="AC151" s="15"/>
      <c r="AD151" s="15"/>
      <c r="AE151" s="15"/>
      <c r="AF151" s="15"/>
      <c r="AG151" s="15"/>
      <c r="AH151" s="15"/>
      <c r="AI151" s="15"/>
      <c r="AJ151" s="15"/>
      <c r="AK151" s="15"/>
      <c r="AL151" s="15"/>
      <c r="AM151" s="15"/>
      <c r="AN151" s="15"/>
      <c r="AO151" s="15"/>
      <c r="AP151" s="15"/>
      <c r="AQ151" s="15"/>
      <c r="AR151" s="15"/>
      <c r="AS151" s="15"/>
      <c r="AT151" s="15"/>
      <c r="AU151" s="15"/>
      <c r="AV151" s="15"/>
      <c r="AW151" s="15"/>
      <c r="AX151" s="15"/>
      <c r="AY151" s="15"/>
      <c r="AZ151" s="15"/>
      <c r="BA151" s="15"/>
      <c r="BB151" s="15"/>
      <c r="BC151" s="15"/>
      <c r="BD151" s="15"/>
      <c r="BE151" s="15"/>
      <c r="BF151" s="15"/>
      <c r="BG151" s="15"/>
      <c r="BH151" s="15"/>
      <c r="BI151" s="15"/>
      <c r="BJ151" s="15"/>
      <c r="BK151" s="15"/>
      <c r="BL151" s="15"/>
      <c r="BM151" s="15"/>
      <c r="BN151" s="15"/>
      <c r="BO151" s="15"/>
      <c r="BP151" s="15"/>
      <c r="BQ151" s="15"/>
      <c r="BR151" s="15"/>
      <c r="BS151" s="15"/>
    </row>
    <row r="152" spans="1:71" s="26" customFormat="1">
      <c r="A152" s="7" t="s">
        <v>244</v>
      </c>
      <c r="B152" s="61" t="s">
        <v>122</v>
      </c>
      <c r="C152" s="5">
        <v>0</v>
      </c>
      <c r="D152" s="4">
        <v>0</v>
      </c>
      <c r="E152" s="4">
        <v>0</v>
      </c>
      <c r="F152" s="5">
        <f t="shared" si="21"/>
        <v>0</v>
      </c>
      <c r="G152" s="4" t="s">
        <v>10</v>
      </c>
      <c r="H152" s="8">
        <v>1.05100356465448</v>
      </c>
      <c r="I152" s="5" t="s">
        <v>10</v>
      </c>
      <c r="J152" s="23"/>
    </row>
    <row r="153" spans="1:71" s="26" customFormat="1">
      <c r="A153" s="2" t="s">
        <v>246</v>
      </c>
      <c r="B153" s="61" t="s">
        <v>247</v>
      </c>
      <c r="C153" s="5">
        <f>SUM($C$154)</f>
        <v>0</v>
      </c>
      <c r="D153" s="5">
        <f>SUM($D$154)</f>
        <v>0</v>
      </c>
      <c r="E153" s="5">
        <f>SUM($E$154)</f>
        <v>0</v>
      </c>
      <c r="F153" s="4">
        <f t="shared" si="21"/>
        <v>0</v>
      </c>
      <c r="G153" s="5" t="s">
        <v>10</v>
      </c>
      <c r="H153" s="4" t="s">
        <v>10</v>
      </c>
      <c r="I153" s="4">
        <f>SUM($I$154)</f>
        <v>0</v>
      </c>
      <c r="J153" s="30"/>
      <c r="K153" s="15"/>
      <c r="L153" s="15"/>
      <c r="M153" s="15"/>
      <c r="N153" s="15"/>
      <c r="O153" s="15"/>
      <c r="P153" s="15"/>
      <c r="Q153" s="15"/>
      <c r="R153" s="15"/>
      <c r="S153" s="15"/>
      <c r="T153" s="15"/>
      <c r="U153" s="15"/>
      <c r="V153" s="15"/>
      <c r="W153" s="15"/>
      <c r="X153" s="15"/>
      <c r="Y153" s="15"/>
      <c r="Z153" s="15"/>
      <c r="AA153" s="15"/>
      <c r="AB153" s="15"/>
      <c r="AC153" s="15"/>
      <c r="AD153" s="15"/>
      <c r="AE153" s="15"/>
      <c r="AF153" s="15"/>
      <c r="AG153" s="15"/>
      <c r="AH153" s="15"/>
      <c r="AI153" s="15"/>
      <c r="AJ153" s="15"/>
      <c r="AK153" s="15"/>
      <c r="AL153" s="15"/>
      <c r="AM153" s="15"/>
      <c r="AN153" s="15"/>
      <c r="AO153" s="15"/>
      <c r="AP153" s="15"/>
      <c r="AQ153" s="15"/>
      <c r="AR153" s="15"/>
      <c r="AS153" s="15"/>
      <c r="AT153" s="15"/>
      <c r="AU153" s="15"/>
      <c r="AV153" s="15"/>
      <c r="AW153" s="15"/>
      <c r="AX153" s="15"/>
      <c r="AY153" s="15"/>
      <c r="AZ153" s="15"/>
      <c r="BA153" s="15"/>
      <c r="BB153" s="15"/>
      <c r="BC153" s="15"/>
      <c r="BD153" s="15"/>
      <c r="BE153" s="15"/>
      <c r="BF153" s="15"/>
      <c r="BG153" s="15"/>
      <c r="BH153" s="15"/>
      <c r="BI153" s="15"/>
      <c r="BJ153" s="15"/>
      <c r="BK153" s="15"/>
      <c r="BL153" s="15"/>
      <c r="BM153" s="15"/>
      <c r="BN153" s="15"/>
      <c r="BO153" s="15"/>
      <c r="BP153" s="15"/>
      <c r="BQ153" s="15"/>
      <c r="BR153" s="15"/>
      <c r="BS153" s="15"/>
    </row>
    <row r="154" spans="1:71" s="26" customFormat="1">
      <c r="A154" s="7" t="s">
        <v>248</v>
      </c>
      <c r="B154" s="61" t="s">
        <v>127</v>
      </c>
      <c r="C154" s="5">
        <v>0</v>
      </c>
      <c r="D154" s="4">
        <v>0</v>
      </c>
      <c r="E154" s="4">
        <v>0</v>
      </c>
      <c r="F154" s="5">
        <f t="shared" si="21"/>
        <v>0</v>
      </c>
      <c r="G154" s="4" t="s">
        <v>10</v>
      </c>
      <c r="H154" s="8">
        <v>1.05100356465448</v>
      </c>
      <c r="I154" s="5" t="s">
        <v>10</v>
      </c>
      <c r="J154" s="23"/>
    </row>
    <row r="155" spans="1:71" s="26" customFormat="1" ht="78.75">
      <c r="A155" s="72" t="s">
        <v>27</v>
      </c>
      <c r="B155" s="69" t="s">
        <v>8</v>
      </c>
      <c r="C155" s="73">
        <f>SUM($C$156,$C$168)</f>
        <v>100</v>
      </c>
      <c r="D155" s="73">
        <f>SUM($D$156,$D$168)</f>
        <v>499</v>
      </c>
      <c r="E155" s="73">
        <f>SUM($E$156,$E$168)</f>
        <v>588</v>
      </c>
      <c r="F155" s="73">
        <f t="shared" si="21"/>
        <v>395.66666666666669</v>
      </c>
      <c r="G155" s="73" t="s">
        <v>10</v>
      </c>
      <c r="H155" s="73" t="s">
        <v>10</v>
      </c>
      <c r="I155" s="73">
        <f>SUM($I$156,$I$168)</f>
        <v>2877.6931117487125</v>
      </c>
      <c r="J155" s="30"/>
      <c r="K155" s="15"/>
      <c r="L155" s="15"/>
      <c r="M155" s="15"/>
      <c r="N155" s="15"/>
      <c r="O155" s="15"/>
      <c r="P155" s="15"/>
      <c r="Q155" s="15"/>
      <c r="R155" s="15"/>
      <c r="S155" s="15"/>
      <c r="T155" s="15"/>
      <c r="U155" s="15"/>
      <c r="V155" s="15"/>
      <c r="W155" s="15"/>
      <c r="X155" s="15"/>
      <c r="Y155" s="15"/>
      <c r="Z155" s="15"/>
      <c r="AA155" s="15"/>
      <c r="AB155" s="15"/>
      <c r="AC155" s="15"/>
      <c r="AD155" s="15"/>
      <c r="AE155" s="15"/>
      <c r="AF155" s="15"/>
      <c r="AG155" s="15"/>
      <c r="AH155" s="15"/>
      <c r="AI155" s="15"/>
      <c r="AJ155" s="15"/>
      <c r="AK155" s="15"/>
      <c r="AL155" s="15"/>
      <c r="AM155" s="15"/>
      <c r="AN155" s="15"/>
      <c r="AO155" s="15"/>
      <c r="AP155" s="15"/>
      <c r="AQ155" s="15"/>
      <c r="AR155" s="15"/>
      <c r="AS155" s="15"/>
      <c r="AT155" s="15"/>
      <c r="AU155" s="15"/>
      <c r="AV155" s="15"/>
      <c r="AW155" s="15"/>
      <c r="AX155" s="15"/>
      <c r="AY155" s="15"/>
      <c r="AZ155" s="15"/>
      <c r="BA155" s="15"/>
      <c r="BB155" s="15"/>
      <c r="BC155" s="15"/>
      <c r="BD155" s="15"/>
      <c r="BE155" s="15"/>
      <c r="BF155" s="15"/>
      <c r="BG155" s="15"/>
      <c r="BH155" s="15"/>
      <c r="BI155" s="15"/>
      <c r="BJ155" s="15"/>
      <c r="BK155" s="15"/>
      <c r="BL155" s="15"/>
      <c r="BM155" s="15"/>
      <c r="BN155" s="15"/>
      <c r="BO155" s="15"/>
      <c r="BP155" s="15"/>
      <c r="BQ155" s="15"/>
      <c r="BR155" s="15"/>
      <c r="BS155" s="15"/>
    </row>
    <row r="156" spans="1:71" s="26" customFormat="1">
      <c r="A156" s="7" t="s">
        <v>47</v>
      </c>
      <c r="B156" s="61" t="s">
        <v>53</v>
      </c>
      <c r="C156" s="5">
        <f>SUM($C$157,$C$163)</f>
        <v>0</v>
      </c>
      <c r="D156" s="5">
        <f>SUM($D$157,$D$163)</f>
        <v>113</v>
      </c>
      <c r="E156" s="5">
        <f>SUM($E$157,$E$163)</f>
        <v>138</v>
      </c>
      <c r="F156" s="4">
        <f t="shared" si="21"/>
        <v>83.666666666666671</v>
      </c>
      <c r="G156" s="5" t="s">
        <v>10</v>
      </c>
      <c r="H156" s="5" t="s">
        <v>10</v>
      </c>
      <c r="I156" s="4">
        <f>SUM($I$157,$I$163)</f>
        <v>836.95946140734168</v>
      </c>
      <c r="J156" s="30"/>
      <c r="K156" s="15"/>
      <c r="L156" s="15"/>
      <c r="M156" s="15"/>
      <c r="N156" s="15"/>
      <c r="O156" s="15"/>
      <c r="P156" s="15"/>
      <c r="Q156" s="15"/>
      <c r="R156" s="15"/>
      <c r="S156" s="15"/>
      <c r="T156" s="15"/>
      <c r="U156" s="15"/>
      <c r="V156" s="15"/>
      <c r="W156" s="15"/>
      <c r="X156" s="15"/>
      <c r="Y156" s="15"/>
      <c r="Z156" s="15"/>
      <c r="AA156" s="15"/>
      <c r="AB156" s="15"/>
      <c r="AC156" s="15"/>
      <c r="AD156" s="15"/>
      <c r="AE156" s="15"/>
      <c r="AF156" s="15"/>
      <c r="AG156" s="15"/>
      <c r="AH156" s="15"/>
      <c r="AI156" s="15"/>
      <c r="AJ156" s="15"/>
      <c r="AK156" s="15"/>
      <c r="AL156" s="15"/>
      <c r="AM156" s="15"/>
      <c r="AN156" s="15"/>
      <c r="AO156" s="15"/>
      <c r="AP156" s="15"/>
      <c r="AQ156" s="15"/>
      <c r="AR156" s="15"/>
      <c r="AS156" s="15"/>
      <c r="AT156" s="15"/>
      <c r="AU156" s="15"/>
      <c r="AV156" s="15"/>
      <c r="AW156" s="15"/>
      <c r="AX156" s="15"/>
      <c r="AY156" s="15"/>
      <c r="AZ156" s="15"/>
      <c r="BA156" s="15"/>
      <c r="BB156" s="15"/>
      <c r="BC156" s="15"/>
      <c r="BD156" s="15"/>
      <c r="BE156" s="15"/>
      <c r="BF156" s="15"/>
      <c r="BG156" s="15"/>
      <c r="BH156" s="15"/>
      <c r="BI156" s="15"/>
      <c r="BJ156" s="15"/>
      <c r="BK156" s="15"/>
      <c r="BL156" s="15"/>
      <c r="BM156" s="15"/>
      <c r="BN156" s="15"/>
      <c r="BO156" s="15"/>
      <c r="BP156" s="15"/>
      <c r="BQ156" s="15"/>
      <c r="BR156" s="15"/>
      <c r="BS156" s="15"/>
    </row>
    <row r="157" spans="1:71" s="26" customFormat="1">
      <c r="A157" s="7" t="s">
        <v>129</v>
      </c>
      <c r="B157" s="61" t="s">
        <v>52</v>
      </c>
      <c r="C157" s="5">
        <f>SUM($C$158:$C$162)</f>
        <v>0</v>
      </c>
      <c r="D157" s="5">
        <f>SUM($D$158:$D$162)</f>
        <v>113</v>
      </c>
      <c r="E157" s="5">
        <f>SUM($E$158:$E$162)</f>
        <v>138</v>
      </c>
      <c r="F157" s="4">
        <f t="shared" si="21"/>
        <v>83.666666666666671</v>
      </c>
      <c r="G157" s="5" t="s">
        <v>10</v>
      </c>
      <c r="H157" s="5" t="s">
        <v>10</v>
      </c>
      <c r="I157" s="4">
        <f>SUM($I$158:$I$162)</f>
        <v>836.95946140734168</v>
      </c>
      <c r="J157" s="30"/>
      <c r="K157" s="15"/>
      <c r="L157" s="15"/>
      <c r="M157" s="15"/>
      <c r="N157" s="15"/>
      <c r="O157" s="15"/>
      <c r="P157" s="15"/>
      <c r="Q157" s="15"/>
      <c r="R157" s="15"/>
      <c r="S157" s="15"/>
      <c r="T157" s="15"/>
      <c r="U157" s="15"/>
      <c r="V157" s="15"/>
      <c r="W157" s="15"/>
      <c r="X157" s="15"/>
      <c r="Y157" s="15"/>
      <c r="Z157" s="15"/>
      <c r="AA157" s="15"/>
      <c r="AB157" s="15"/>
      <c r="AC157" s="15"/>
      <c r="AD157" s="15"/>
      <c r="AE157" s="15"/>
      <c r="AF157" s="15"/>
      <c r="AG157" s="15"/>
      <c r="AH157" s="15"/>
      <c r="AI157" s="15"/>
      <c r="AJ157" s="15"/>
      <c r="AK157" s="15"/>
      <c r="AL157" s="15"/>
      <c r="AM157" s="15"/>
      <c r="AN157" s="15"/>
      <c r="AO157" s="15"/>
      <c r="AP157" s="15"/>
      <c r="AQ157" s="15"/>
      <c r="AR157" s="15"/>
      <c r="AS157" s="15"/>
      <c r="AT157" s="15"/>
      <c r="AU157" s="15"/>
      <c r="AV157" s="15"/>
      <c r="AW157" s="15"/>
      <c r="AX157" s="15"/>
      <c r="AY157" s="15"/>
      <c r="AZ157" s="15"/>
      <c r="BA157" s="15"/>
      <c r="BB157" s="15"/>
      <c r="BC157" s="15"/>
      <c r="BD157" s="15"/>
      <c r="BE157" s="15"/>
      <c r="BF157" s="15"/>
      <c r="BG157" s="15"/>
      <c r="BH157" s="15"/>
      <c r="BI157" s="15"/>
      <c r="BJ157" s="15"/>
      <c r="BK157" s="15"/>
      <c r="BL157" s="15"/>
      <c r="BM157" s="15"/>
      <c r="BN157" s="15"/>
      <c r="BO157" s="15"/>
      <c r="BP157" s="15"/>
      <c r="BQ157" s="15"/>
      <c r="BR157" s="15"/>
      <c r="BS157" s="15"/>
    </row>
    <row r="158" spans="1:71" s="26" customFormat="1">
      <c r="A158" s="7" t="s">
        <v>130</v>
      </c>
      <c r="B158" s="61" t="s">
        <v>42</v>
      </c>
      <c r="C158" s="5">
        <v>0</v>
      </c>
      <c r="D158" s="4">
        <v>0</v>
      </c>
      <c r="E158" s="4">
        <f>25+25+25</f>
        <v>75</v>
      </c>
      <c r="F158" s="4">
        <f t="shared" si="21"/>
        <v>25</v>
      </c>
      <c r="G158" s="5">
        <f>G159</f>
        <v>9518.045299895668</v>
      </c>
      <c r="H158" s="8">
        <v>1.05100356465448</v>
      </c>
      <c r="I158" s="4">
        <f t="shared" ref="I158:I162" si="22">(F158*G158*H158)/1000</f>
        <v>250.08748846832913</v>
      </c>
      <c r="J158" s="23"/>
    </row>
    <row r="159" spans="1:71" s="26" customFormat="1" ht="31.5">
      <c r="A159" s="7" t="s">
        <v>131</v>
      </c>
      <c r="B159" s="61" t="s">
        <v>45</v>
      </c>
      <c r="C159" s="5">
        <v>0</v>
      </c>
      <c r="D159" s="4">
        <v>113</v>
      </c>
      <c r="E159" s="4">
        <f>63</f>
        <v>63</v>
      </c>
      <c r="F159" s="4">
        <f t="shared" si="21"/>
        <v>58.666666666666664</v>
      </c>
      <c r="G159" s="5">
        <v>9518.045299895668</v>
      </c>
      <c r="H159" s="8">
        <v>1.05100356465448</v>
      </c>
      <c r="I159" s="4">
        <f t="shared" si="22"/>
        <v>586.87197293901249</v>
      </c>
      <c r="J159" s="23"/>
    </row>
    <row r="160" spans="1:71" s="26" customFormat="1" ht="31.5">
      <c r="A160" s="7" t="s">
        <v>132</v>
      </c>
      <c r="B160" s="61" t="s">
        <v>43</v>
      </c>
      <c r="C160" s="5">
        <v>0</v>
      </c>
      <c r="D160" s="4">
        <v>0</v>
      </c>
      <c r="E160" s="4">
        <v>0</v>
      </c>
      <c r="F160" s="4">
        <f t="shared" si="21"/>
        <v>0</v>
      </c>
      <c r="G160" s="5">
        <v>4699.5105508369561</v>
      </c>
      <c r="H160" s="8">
        <v>1.05100356465448</v>
      </c>
      <c r="I160" s="4">
        <f t="shared" si="22"/>
        <v>0</v>
      </c>
      <c r="J160" s="23"/>
    </row>
    <row r="161" spans="1:71" s="26" customFormat="1" ht="31.5">
      <c r="A161" s="7" t="s">
        <v>133</v>
      </c>
      <c r="B161" s="61" t="s">
        <v>443</v>
      </c>
      <c r="C161" s="5">
        <v>0</v>
      </c>
      <c r="D161" s="4">
        <v>0</v>
      </c>
      <c r="E161" s="4">
        <v>0</v>
      </c>
      <c r="F161" s="4">
        <f t="shared" si="21"/>
        <v>0</v>
      </c>
      <c r="G161" s="5">
        <v>5191.3365041352217</v>
      </c>
      <c r="H161" s="8">
        <v>1.05100356465448</v>
      </c>
      <c r="I161" s="4">
        <f t="shared" si="22"/>
        <v>0</v>
      </c>
      <c r="J161" s="23"/>
    </row>
    <row r="162" spans="1:71" s="26" customFormat="1" ht="31.5">
      <c r="A162" s="7" t="s">
        <v>134</v>
      </c>
      <c r="B162" s="61" t="s">
        <v>310</v>
      </c>
      <c r="C162" s="5">
        <v>0</v>
      </c>
      <c r="D162" s="4">
        <v>0</v>
      </c>
      <c r="E162" s="4">
        <v>0</v>
      </c>
      <c r="F162" s="4">
        <f t="shared" si="21"/>
        <v>0</v>
      </c>
      <c r="G162" s="5">
        <v>4578.5297396293417</v>
      </c>
      <c r="H162" s="8">
        <v>1.05100356465448</v>
      </c>
      <c r="I162" s="4">
        <f t="shared" si="22"/>
        <v>0</v>
      </c>
      <c r="J162" s="23"/>
    </row>
    <row r="163" spans="1:71" s="26" customFormat="1">
      <c r="A163" s="7" t="s">
        <v>135</v>
      </c>
      <c r="B163" s="61" t="s">
        <v>136</v>
      </c>
      <c r="C163" s="5">
        <f>SUM($C$164:$C$167)</f>
        <v>0</v>
      </c>
      <c r="D163" s="5">
        <f>SUM($D$164:$D$167)</f>
        <v>0</v>
      </c>
      <c r="E163" s="5">
        <f>SUM($E$164:$E$167)</f>
        <v>0</v>
      </c>
      <c r="F163" s="4">
        <f t="shared" si="21"/>
        <v>0</v>
      </c>
      <c r="G163" s="5" t="s">
        <v>10</v>
      </c>
      <c r="H163" s="5" t="s">
        <v>10</v>
      </c>
      <c r="I163" s="4">
        <f>SUM($I$164:$I$167)</f>
        <v>0</v>
      </c>
      <c r="J163" s="30"/>
      <c r="K163" s="15"/>
      <c r="L163" s="15"/>
      <c r="M163" s="15"/>
      <c r="N163" s="15"/>
      <c r="O163" s="15"/>
      <c r="P163" s="15"/>
      <c r="Q163" s="15"/>
      <c r="R163" s="15"/>
      <c r="S163" s="15"/>
      <c r="T163" s="15"/>
      <c r="U163" s="15"/>
      <c r="V163" s="15"/>
      <c r="W163" s="15"/>
      <c r="X163" s="15"/>
      <c r="Y163" s="15"/>
      <c r="Z163" s="15"/>
      <c r="AA163" s="15"/>
      <c r="AB163" s="15"/>
      <c r="AC163" s="15"/>
      <c r="AD163" s="15"/>
      <c r="AE163" s="15"/>
      <c r="AF163" s="15"/>
      <c r="AG163" s="15"/>
      <c r="AH163" s="15"/>
      <c r="AI163" s="15"/>
      <c r="AJ163" s="15"/>
      <c r="AK163" s="15"/>
      <c r="AL163" s="15"/>
      <c r="AM163" s="15"/>
      <c r="AN163" s="15"/>
      <c r="AO163" s="15"/>
      <c r="AP163" s="15"/>
      <c r="AQ163" s="15"/>
      <c r="AR163" s="15"/>
      <c r="AS163" s="15"/>
      <c r="AT163" s="15"/>
      <c r="AU163" s="15"/>
      <c r="AV163" s="15"/>
      <c r="AW163" s="15"/>
      <c r="AX163" s="15"/>
      <c r="AY163" s="15"/>
      <c r="AZ163" s="15"/>
      <c r="BA163" s="15"/>
      <c r="BB163" s="15"/>
      <c r="BC163" s="15"/>
      <c r="BD163" s="15"/>
      <c r="BE163" s="15"/>
      <c r="BF163" s="15"/>
      <c r="BG163" s="15"/>
      <c r="BH163" s="15"/>
      <c r="BI163" s="15"/>
      <c r="BJ163" s="15"/>
      <c r="BK163" s="15"/>
      <c r="BL163" s="15"/>
      <c r="BM163" s="15"/>
      <c r="BN163" s="15"/>
      <c r="BO163" s="15"/>
      <c r="BP163" s="15"/>
      <c r="BQ163" s="15"/>
      <c r="BR163" s="15"/>
      <c r="BS163" s="15"/>
    </row>
    <row r="164" spans="1:71" s="26" customFormat="1" ht="31.5">
      <c r="A164" s="7" t="s">
        <v>137</v>
      </c>
      <c r="B164" s="61" t="s">
        <v>43</v>
      </c>
      <c r="C164" s="5">
        <v>0</v>
      </c>
      <c r="D164" s="4">
        <v>0</v>
      </c>
      <c r="E164" s="4">
        <v>0</v>
      </c>
      <c r="F164" s="5">
        <f t="shared" si="21"/>
        <v>0</v>
      </c>
      <c r="G164" s="5">
        <v>14521.722316941228</v>
      </c>
      <c r="H164" s="8">
        <v>1.05100356465448</v>
      </c>
      <c r="I164" s="5">
        <f t="shared" ref="I164:I167" si="23">(F164*G164*H164)/1000</f>
        <v>0</v>
      </c>
      <c r="J164" s="23"/>
    </row>
    <row r="165" spans="1:71" s="26" customFormat="1" ht="31.5">
      <c r="A165" s="7" t="s">
        <v>138</v>
      </c>
      <c r="B165" s="61" t="s">
        <v>44</v>
      </c>
      <c r="C165" s="5">
        <v>0</v>
      </c>
      <c r="D165" s="4">
        <v>0</v>
      </c>
      <c r="E165" s="4">
        <v>0</v>
      </c>
      <c r="F165" s="5">
        <f t="shared" si="21"/>
        <v>0</v>
      </c>
      <c r="G165" s="4" t="s">
        <v>10</v>
      </c>
      <c r="H165" s="8">
        <v>1.05100356465448</v>
      </c>
      <c r="I165" s="5" t="s">
        <v>10</v>
      </c>
      <c r="J165" s="23"/>
    </row>
    <row r="166" spans="1:71" s="26" customFormat="1" ht="31.5">
      <c r="A166" s="7" t="s">
        <v>139</v>
      </c>
      <c r="B166" s="61" t="s">
        <v>310</v>
      </c>
      <c r="C166" s="5">
        <v>0</v>
      </c>
      <c r="D166" s="4">
        <v>0</v>
      </c>
      <c r="E166" s="4">
        <v>0</v>
      </c>
      <c r="F166" s="4">
        <f t="shared" si="21"/>
        <v>0</v>
      </c>
      <c r="G166" s="5">
        <v>11973.212832159392</v>
      </c>
      <c r="H166" s="8">
        <v>1.05100356465448</v>
      </c>
      <c r="I166" s="4">
        <f t="shared" si="23"/>
        <v>0</v>
      </c>
      <c r="J166" s="23"/>
    </row>
    <row r="167" spans="1:71" s="26" customFormat="1">
      <c r="A167" s="7" t="s">
        <v>140</v>
      </c>
      <c r="B167" s="61" t="s">
        <v>141</v>
      </c>
      <c r="C167" s="5">
        <v>0</v>
      </c>
      <c r="D167" s="4">
        <v>0</v>
      </c>
      <c r="E167" s="4">
        <v>0</v>
      </c>
      <c r="F167" s="4">
        <f t="shared" si="21"/>
        <v>0</v>
      </c>
      <c r="G167" s="5">
        <v>8259.56601107397</v>
      </c>
      <c r="H167" s="8">
        <v>1.05100356465448</v>
      </c>
      <c r="I167" s="4">
        <f t="shared" si="23"/>
        <v>0</v>
      </c>
      <c r="J167" s="23"/>
    </row>
    <row r="168" spans="1:71" s="26" customFormat="1">
      <c r="A168" s="7" t="s">
        <v>48</v>
      </c>
      <c r="B168" s="61" t="s">
        <v>54</v>
      </c>
      <c r="C168" s="5">
        <f>SUM($C$169,$C$175)</f>
        <v>100</v>
      </c>
      <c r="D168" s="5">
        <f>SUM($D$169,$D$175)</f>
        <v>386</v>
      </c>
      <c r="E168" s="5">
        <f>SUM($E$169,$E$175)</f>
        <v>450</v>
      </c>
      <c r="F168" s="4">
        <f t="shared" si="21"/>
        <v>312</v>
      </c>
      <c r="G168" s="5" t="s">
        <v>10</v>
      </c>
      <c r="H168" s="5" t="s">
        <v>10</v>
      </c>
      <c r="I168" s="4">
        <f>SUM($I$169,$I$175)</f>
        <v>2040.7336503413708</v>
      </c>
      <c r="J168" s="30"/>
      <c r="K168" s="15"/>
      <c r="L168" s="15"/>
      <c r="M168" s="15"/>
      <c r="N168" s="15"/>
      <c r="O168" s="15"/>
      <c r="P168" s="15"/>
      <c r="Q168" s="15"/>
      <c r="R168" s="15"/>
      <c r="S168" s="15"/>
      <c r="T168" s="15"/>
      <c r="U168" s="15"/>
      <c r="V168" s="15"/>
      <c r="W168" s="15"/>
      <c r="X168" s="15"/>
      <c r="Y168" s="15"/>
      <c r="Z168" s="15"/>
      <c r="AA168" s="15"/>
      <c r="AB168" s="15"/>
      <c r="AC168" s="15"/>
      <c r="AD168" s="15"/>
      <c r="AE168" s="15"/>
      <c r="AF168" s="15"/>
      <c r="AG168" s="15"/>
      <c r="AH168" s="15"/>
      <c r="AI168" s="15"/>
      <c r="AJ168" s="15"/>
      <c r="AK168" s="15"/>
      <c r="AL168" s="15"/>
      <c r="AM168" s="15"/>
      <c r="AN168" s="15"/>
      <c r="AO168" s="15"/>
      <c r="AP168" s="15"/>
      <c r="AQ168" s="15"/>
      <c r="AR168" s="15"/>
      <c r="AS168" s="15"/>
      <c r="AT168" s="15"/>
      <c r="AU168" s="15"/>
      <c r="AV168" s="15"/>
      <c r="AW168" s="15"/>
      <c r="AX168" s="15"/>
      <c r="AY168" s="15"/>
      <c r="AZ168" s="15"/>
      <c r="BA168" s="15"/>
      <c r="BB168" s="15"/>
      <c r="BC168" s="15"/>
      <c r="BD168" s="15"/>
      <c r="BE168" s="15"/>
      <c r="BF168" s="15"/>
      <c r="BG168" s="15"/>
      <c r="BH168" s="15"/>
      <c r="BI168" s="15"/>
      <c r="BJ168" s="15"/>
      <c r="BK168" s="15"/>
      <c r="BL168" s="15"/>
      <c r="BM168" s="15"/>
      <c r="BN168" s="15"/>
      <c r="BO168" s="15"/>
      <c r="BP168" s="15"/>
      <c r="BQ168" s="15"/>
      <c r="BR168" s="15"/>
      <c r="BS168" s="15"/>
    </row>
    <row r="169" spans="1:71" s="26" customFormat="1">
      <c r="A169" s="7" t="s">
        <v>142</v>
      </c>
      <c r="B169" s="61" t="s">
        <v>52</v>
      </c>
      <c r="C169" s="5">
        <f>SUM($C$170:$C$174)</f>
        <v>100</v>
      </c>
      <c r="D169" s="5">
        <f>SUM($D$170:$D$174)</f>
        <v>386</v>
      </c>
      <c r="E169" s="5">
        <f>SUM($E$170:$E$174)</f>
        <v>450</v>
      </c>
      <c r="F169" s="4">
        <f t="shared" si="21"/>
        <v>312</v>
      </c>
      <c r="G169" s="5" t="s">
        <v>10</v>
      </c>
      <c r="H169" s="5" t="s">
        <v>10</v>
      </c>
      <c r="I169" s="4">
        <f>SUM($I$170:$I$174)</f>
        <v>2040.7336503413708</v>
      </c>
      <c r="J169" s="30"/>
      <c r="K169" s="15"/>
      <c r="L169" s="15"/>
      <c r="M169" s="15"/>
      <c r="N169" s="15"/>
      <c r="O169" s="15"/>
      <c r="P169" s="15"/>
      <c r="Q169" s="15"/>
      <c r="R169" s="15"/>
      <c r="S169" s="15"/>
      <c r="T169" s="15"/>
      <c r="U169" s="15"/>
      <c r="V169" s="15"/>
      <c r="W169" s="15"/>
      <c r="X169" s="15"/>
      <c r="Y169" s="15"/>
      <c r="Z169" s="15"/>
      <c r="AA169" s="15"/>
      <c r="AB169" s="15"/>
      <c r="AC169" s="15"/>
      <c r="AD169" s="15"/>
      <c r="AE169" s="15"/>
      <c r="AF169" s="15"/>
      <c r="AG169" s="15"/>
      <c r="AH169" s="15"/>
      <c r="AI169" s="15"/>
      <c r="AJ169" s="15"/>
      <c r="AK169" s="15"/>
      <c r="AL169" s="15"/>
      <c r="AM169" s="15"/>
      <c r="AN169" s="15"/>
      <c r="AO169" s="15"/>
      <c r="AP169" s="15"/>
      <c r="AQ169" s="15"/>
      <c r="AR169" s="15"/>
      <c r="AS169" s="15"/>
      <c r="AT169" s="15"/>
      <c r="AU169" s="15"/>
      <c r="AV169" s="15"/>
      <c r="AW169" s="15"/>
      <c r="AX169" s="15"/>
      <c r="AY169" s="15"/>
      <c r="AZ169" s="15"/>
      <c r="BA169" s="15"/>
      <c r="BB169" s="15"/>
      <c r="BC169" s="15"/>
      <c r="BD169" s="15"/>
      <c r="BE169" s="15"/>
      <c r="BF169" s="15"/>
      <c r="BG169" s="15"/>
      <c r="BH169" s="15"/>
      <c r="BI169" s="15"/>
      <c r="BJ169" s="15"/>
      <c r="BK169" s="15"/>
      <c r="BL169" s="15"/>
      <c r="BM169" s="15"/>
      <c r="BN169" s="15"/>
      <c r="BO169" s="15"/>
      <c r="BP169" s="15"/>
      <c r="BQ169" s="15"/>
      <c r="BR169" s="15"/>
      <c r="BS169" s="15"/>
    </row>
    <row r="170" spans="1:71">
      <c r="A170" s="7" t="s">
        <v>143</v>
      </c>
      <c r="B170" s="61" t="s">
        <v>42</v>
      </c>
      <c r="C170" s="5">
        <v>0</v>
      </c>
      <c r="D170" s="4">
        <v>0</v>
      </c>
      <c r="E170" s="4">
        <f>25+25</f>
        <v>50</v>
      </c>
      <c r="F170" s="4">
        <f t="shared" si="21"/>
        <v>16.666666666666668</v>
      </c>
      <c r="G170" s="5">
        <v>13261.918170979392</v>
      </c>
      <c r="H170" s="8">
        <v>1.05100356465448</v>
      </c>
      <c r="I170" s="4">
        <f t="shared" ref="I170:I176" si="24">(F170*G170*H170)/1000</f>
        <v>232.30538786425603</v>
      </c>
      <c r="J170" s="23"/>
      <c r="K170" s="26"/>
      <c r="L170" s="26"/>
      <c r="M170" s="26"/>
      <c r="N170" s="26"/>
      <c r="O170" s="26"/>
      <c r="P170" s="26"/>
      <c r="Q170" s="26"/>
      <c r="R170" s="26"/>
      <c r="S170" s="26"/>
      <c r="T170" s="26"/>
      <c r="U170" s="26"/>
      <c r="V170" s="26"/>
      <c r="W170" s="26"/>
      <c r="X170" s="26"/>
      <c r="Y170" s="26"/>
      <c r="Z170" s="26"/>
      <c r="AA170" s="26"/>
      <c r="AB170" s="26"/>
      <c r="AC170" s="26"/>
      <c r="AD170" s="26"/>
      <c r="AE170" s="26"/>
      <c r="AF170" s="26"/>
      <c r="AG170" s="26"/>
      <c r="AH170" s="26"/>
      <c r="AI170" s="26"/>
      <c r="AJ170" s="26"/>
      <c r="AK170" s="26"/>
      <c r="AL170" s="26"/>
      <c r="AM170" s="26"/>
      <c r="AN170" s="26"/>
      <c r="AO170" s="26"/>
      <c r="AP170" s="26"/>
      <c r="AQ170" s="26"/>
      <c r="AR170" s="26"/>
      <c r="AS170" s="26"/>
      <c r="AT170" s="26"/>
      <c r="AU170" s="26"/>
      <c r="AV170" s="26"/>
      <c r="AW170" s="26"/>
      <c r="AX170" s="26"/>
      <c r="AY170" s="26"/>
      <c r="AZ170" s="26"/>
      <c r="BA170" s="26"/>
      <c r="BB170" s="26"/>
      <c r="BC170" s="26"/>
      <c r="BD170" s="26"/>
      <c r="BE170" s="26"/>
      <c r="BF170" s="26"/>
      <c r="BG170" s="26"/>
      <c r="BH170" s="26"/>
      <c r="BI170" s="26"/>
      <c r="BJ170" s="26"/>
      <c r="BK170" s="26"/>
      <c r="BL170" s="26"/>
      <c r="BM170" s="26"/>
      <c r="BN170" s="26"/>
      <c r="BO170" s="26"/>
      <c r="BP170" s="26"/>
      <c r="BQ170" s="26"/>
      <c r="BR170" s="26"/>
      <c r="BS170" s="26"/>
    </row>
    <row r="171" spans="1:71" ht="31.5">
      <c r="A171" s="7" t="s">
        <v>144</v>
      </c>
      <c r="B171" s="61" t="s">
        <v>45</v>
      </c>
      <c r="C171" s="5">
        <v>0</v>
      </c>
      <c r="D171" s="4">
        <v>226</v>
      </c>
      <c r="E171" s="4">
        <v>0</v>
      </c>
      <c r="F171" s="4">
        <f t="shared" si="21"/>
        <v>75.333333333333329</v>
      </c>
      <c r="G171" s="5">
        <v>11361.39574016506</v>
      </c>
      <c r="H171" s="8">
        <v>1.05100356465448</v>
      </c>
      <c r="I171" s="4">
        <f t="shared" si="24"/>
        <v>899.54534581806558</v>
      </c>
      <c r="J171" s="23"/>
      <c r="K171" s="26"/>
      <c r="L171" s="26"/>
      <c r="M171" s="26"/>
      <c r="N171" s="26"/>
      <c r="O171" s="26"/>
      <c r="P171" s="26"/>
      <c r="Q171" s="26"/>
      <c r="R171" s="26"/>
      <c r="S171" s="26"/>
      <c r="T171" s="26"/>
      <c r="U171" s="26"/>
      <c r="V171" s="26"/>
      <c r="W171" s="26"/>
      <c r="X171" s="26"/>
      <c r="Y171" s="26"/>
      <c r="Z171" s="26"/>
      <c r="AA171" s="26"/>
      <c r="AB171" s="26"/>
      <c r="AC171" s="26"/>
      <c r="AD171" s="26"/>
      <c r="AE171" s="26"/>
      <c r="AF171" s="26"/>
      <c r="AG171" s="26"/>
      <c r="AH171" s="26"/>
      <c r="AI171" s="26"/>
      <c r="AJ171" s="26"/>
      <c r="AK171" s="26"/>
      <c r="AL171" s="26"/>
      <c r="AM171" s="26"/>
      <c r="AN171" s="26"/>
      <c r="AO171" s="26"/>
      <c r="AP171" s="26"/>
      <c r="AQ171" s="26"/>
      <c r="AR171" s="26"/>
      <c r="AS171" s="26"/>
      <c r="AT171" s="26"/>
      <c r="AU171" s="26"/>
      <c r="AV171" s="26"/>
      <c r="AW171" s="26"/>
      <c r="AX171" s="26"/>
      <c r="AY171" s="26"/>
      <c r="AZ171" s="26"/>
      <c r="BA171" s="26"/>
      <c r="BB171" s="26"/>
      <c r="BC171" s="26"/>
      <c r="BD171" s="26"/>
      <c r="BE171" s="26"/>
      <c r="BF171" s="26"/>
      <c r="BG171" s="26"/>
      <c r="BH171" s="26"/>
      <c r="BI171" s="26"/>
      <c r="BJ171" s="26"/>
      <c r="BK171" s="26"/>
      <c r="BL171" s="26"/>
      <c r="BM171" s="26"/>
      <c r="BN171" s="26"/>
      <c r="BO171" s="26"/>
      <c r="BP171" s="26"/>
      <c r="BQ171" s="26"/>
      <c r="BR171" s="26"/>
      <c r="BS171" s="26"/>
    </row>
    <row r="172" spans="1:71" ht="31.5">
      <c r="A172" s="7" t="s">
        <v>145</v>
      </c>
      <c r="B172" s="49" t="s">
        <v>43</v>
      </c>
      <c r="C172" s="6">
        <v>0</v>
      </c>
      <c r="D172" s="4">
        <v>160</v>
      </c>
      <c r="E172" s="4">
        <v>0</v>
      </c>
      <c r="F172" s="6">
        <f t="shared" si="21"/>
        <v>53.333333333333336</v>
      </c>
      <c r="G172" s="6">
        <v>6603.0648837302469</v>
      </c>
      <c r="H172" s="8">
        <v>1.05100356465448</v>
      </c>
      <c r="I172" s="6">
        <f t="shared" si="24"/>
        <v>370.12505229041648</v>
      </c>
      <c r="J172" s="23"/>
      <c r="K172" s="26"/>
      <c r="L172" s="26"/>
      <c r="M172" s="26"/>
      <c r="N172" s="26"/>
      <c r="O172" s="26"/>
      <c r="P172" s="26"/>
      <c r="Q172" s="26"/>
      <c r="R172" s="26"/>
      <c r="S172" s="26"/>
      <c r="T172" s="26"/>
      <c r="U172" s="26"/>
      <c r="V172" s="26"/>
      <c r="W172" s="26"/>
      <c r="X172" s="26"/>
      <c r="Y172" s="26"/>
      <c r="Z172" s="26"/>
      <c r="AA172" s="26"/>
      <c r="AB172" s="26"/>
      <c r="AC172" s="26"/>
      <c r="AD172" s="26"/>
      <c r="AE172" s="26"/>
      <c r="AF172" s="26"/>
      <c r="AG172" s="26"/>
      <c r="AH172" s="26"/>
      <c r="AI172" s="26"/>
      <c r="AJ172" s="26"/>
      <c r="AK172" s="26"/>
      <c r="AL172" s="26"/>
      <c r="AM172" s="26"/>
      <c r="AN172" s="26"/>
      <c r="AO172" s="26"/>
      <c r="AP172" s="26"/>
      <c r="AQ172" s="26"/>
      <c r="AR172" s="26"/>
      <c r="AS172" s="26"/>
      <c r="AT172" s="26"/>
      <c r="AU172" s="26"/>
      <c r="AV172" s="26"/>
      <c r="AW172" s="26"/>
      <c r="AX172" s="26"/>
      <c r="AY172" s="26"/>
      <c r="AZ172" s="26"/>
      <c r="BA172" s="26"/>
      <c r="BB172" s="26"/>
      <c r="BC172" s="26"/>
      <c r="BD172" s="26"/>
      <c r="BE172" s="26"/>
      <c r="BF172" s="26"/>
      <c r="BG172" s="26"/>
      <c r="BH172" s="26"/>
      <c r="BI172" s="26"/>
      <c r="BJ172" s="26"/>
      <c r="BK172" s="26"/>
      <c r="BL172" s="26"/>
      <c r="BM172" s="26"/>
      <c r="BN172" s="26"/>
      <c r="BO172" s="26"/>
      <c r="BP172" s="26"/>
      <c r="BQ172" s="26"/>
      <c r="BR172" s="26"/>
      <c r="BS172" s="26"/>
    </row>
    <row r="173" spans="1:71" ht="31.5">
      <c r="A173" s="7" t="s">
        <v>146</v>
      </c>
      <c r="B173" s="49" t="s">
        <v>444</v>
      </c>
      <c r="C173" s="4">
        <v>100</v>
      </c>
      <c r="D173" s="4">
        <v>0</v>
      </c>
      <c r="E173" s="4">
        <f>400</f>
        <v>400</v>
      </c>
      <c r="F173" s="4">
        <f t="shared" si="21"/>
        <v>166.66666666666666</v>
      </c>
      <c r="G173" s="4">
        <v>3075.6767102635895</v>
      </c>
      <c r="H173" s="8">
        <v>1.05100356465448</v>
      </c>
      <c r="I173" s="4">
        <f t="shared" si="24"/>
        <v>538.7578643686328</v>
      </c>
      <c r="J173" s="23"/>
      <c r="K173" s="26"/>
      <c r="L173" s="26"/>
      <c r="M173" s="26"/>
      <c r="N173" s="26"/>
      <c r="O173" s="26"/>
      <c r="P173" s="26"/>
      <c r="Q173" s="26"/>
      <c r="R173" s="26"/>
      <c r="S173" s="26"/>
      <c r="T173" s="26"/>
      <c r="U173" s="26"/>
      <c r="V173" s="26"/>
      <c r="W173" s="26"/>
      <c r="X173" s="26"/>
      <c r="Y173" s="26"/>
      <c r="Z173" s="26"/>
      <c r="AA173" s="26"/>
      <c r="AB173" s="26"/>
      <c r="AC173" s="26"/>
      <c r="AD173" s="26"/>
      <c r="AE173" s="26"/>
      <c r="AF173" s="26"/>
      <c r="AG173" s="26"/>
      <c r="AH173" s="26"/>
      <c r="AI173" s="26"/>
      <c r="AJ173" s="26"/>
      <c r="AK173" s="26"/>
      <c r="AL173" s="26"/>
      <c r="AM173" s="26"/>
      <c r="AN173" s="26"/>
      <c r="AO173" s="26"/>
      <c r="AP173" s="26"/>
      <c r="AQ173" s="26"/>
      <c r="AR173" s="26"/>
      <c r="AS173" s="26"/>
      <c r="AT173" s="26"/>
      <c r="AU173" s="26"/>
      <c r="AV173" s="26"/>
      <c r="AW173" s="26"/>
      <c r="AX173" s="26"/>
      <c r="AY173" s="26"/>
      <c r="AZ173" s="26"/>
      <c r="BA173" s="26"/>
      <c r="BB173" s="26"/>
      <c r="BC173" s="26"/>
      <c r="BD173" s="26"/>
      <c r="BE173" s="26"/>
      <c r="BF173" s="26"/>
      <c r="BG173" s="26"/>
      <c r="BH173" s="26"/>
      <c r="BI173" s="26"/>
      <c r="BJ173" s="26"/>
      <c r="BK173" s="26"/>
      <c r="BL173" s="26"/>
      <c r="BM173" s="26"/>
      <c r="BN173" s="26"/>
      <c r="BO173" s="26"/>
      <c r="BP173" s="26"/>
      <c r="BQ173" s="26"/>
      <c r="BR173" s="26"/>
      <c r="BS173" s="26"/>
    </row>
    <row r="174" spans="1:71" s="12" customFormat="1" ht="31.5">
      <c r="A174" s="7" t="s">
        <v>147</v>
      </c>
      <c r="B174" s="49" t="s">
        <v>445</v>
      </c>
      <c r="C174" s="4">
        <v>0</v>
      </c>
      <c r="D174" s="4">
        <v>0</v>
      </c>
      <c r="E174" s="4">
        <v>0</v>
      </c>
      <c r="F174" s="4">
        <f t="shared" si="21"/>
        <v>0</v>
      </c>
      <c r="G174" s="4">
        <v>1688.9006074064052</v>
      </c>
      <c r="H174" s="8">
        <v>1.05100356465448</v>
      </c>
      <c r="I174" s="4">
        <f t="shared" si="24"/>
        <v>0</v>
      </c>
      <c r="J174" s="23"/>
      <c r="K174" s="26"/>
      <c r="L174" s="26"/>
      <c r="M174" s="26"/>
      <c r="N174" s="26"/>
      <c r="O174" s="26"/>
      <c r="P174" s="26"/>
      <c r="Q174" s="26"/>
      <c r="R174" s="26"/>
      <c r="S174" s="26"/>
      <c r="T174" s="26"/>
      <c r="U174" s="26"/>
      <c r="V174" s="26"/>
      <c r="W174" s="26"/>
      <c r="X174" s="26"/>
      <c r="Y174" s="26"/>
      <c r="Z174" s="26"/>
      <c r="AA174" s="26"/>
      <c r="AB174" s="26"/>
      <c r="AC174" s="26"/>
      <c r="AD174" s="26"/>
      <c r="AE174" s="26"/>
      <c r="AF174" s="26"/>
      <c r="AG174" s="26"/>
      <c r="AH174" s="26"/>
      <c r="AI174" s="26"/>
      <c r="AJ174" s="26"/>
      <c r="AK174" s="26"/>
      <c r="AL174" s="26"/>
      <c r="AM174" s="26"/>
      <c r="AN174" s="26"/>
      <c r="AO174" s="26"/>
      <c r="AP174" s="26"/>
      <c r="AQ174" s="26"/>
      <c r="AR174" s="26"/>
      <c r="AS174" s="26"/>
      <c r="AT174" s="26"/>
      <c r="AU174" s="26"/>
      <c r="AV174" s="26"/>
      <c r="AW174" s="26"/>
      <c r="AX174" s="26"/>
      <c r="AY174" s="26"/>
      <c r="AZ174" s="26"/>
      <c r="BA174" s="26"/>
      <c r="BB174" s="26"/>
      <c r="BC174" s="26"/>
      <c r="BD174" s="26"/>
      <c r="BE174" s="26"/>
      <c r="BF174" s="26"/>
      <c r="BG174" s="26"/>
      <c r="BH174" s="26"/>
      <c r="BI174" s="26"/>
      <c r="BJ174" s="26"/>
      <c r="BK174" s="26"/>
      <c r="BL174" s="26"/>
      <c r="BM174" s="26"/>
      <c r="BN174" s="26"/>
      <c r="BO174" s="26"/>
      <c r="BP174" s="26"/>
      <c r="BQ174" s="26"/>
      <c r="BR174" s="26"/>
      <c r="BS174" s="26"/>
    </row>
    <row r="175" spans="1:71" s="12" customFormat="1">
      <c r="A175" s="7" t="s">
        <v>148</v>
      </c>
      <c r="B175" s="49" t="s">
        <v>136</v>
      </c>
      <c r="C175" s="4">
        <f>SUM($C$176:$C$177)</f>
        <v>0</v>
      </c>
      <c r="D175" s="4">
        <f>SUM($D$176:$D$177)</f>
        <v>0</v>
      </c>
      <c r="E175" s="4">
        <f>SUM($E$176:$E$177)</f>
        <v>0</v>
      </c>
      <c r="F175" s="4">
        <f t="shared" si="21"/>
        <v>0</v>
      </c>
      <c r="G175" s="4" t="s">
        <v>10</v>
      </c>
      <c r="H175" s="4" t="s">
        <v>10</v>
      </c>
      <c r="I175" s="4">
        <f>SUM($I$176:$I$177)</f>
        <v>0</v>
      </c>
      <c r="J175" s="30"/>
      <c r="K175" s="15"/>
      <c r="L175" s="15"/>
      <c r="M175" s="15"/>
      <c r="N175" s="15"/>
      <c r="O175" s="15"/>
      <c r="P175" s="15"/>
      <c r="Q175" s="15"/>
      <c r="R175" s="15"/>
      <c r="S175" s="15"/>
      <c r="T175" s="15"/>
      <c r="U175" s="15"/>
      <c r="V175" s="15"/>
      <c r="W175" s="15"/>
      <c r="X175" s="15"/>
      <c r="Y175" s="15"/>
      <c r="Z175" s="15"/>
      <c r="AA175" s="15"/>
      <c r="AB175" s="15"/>
      <c r="AC175" s="15"/>
      <c r="AD175" s="15"/>
      <c r="AE175" s="15"/>
      <c r="AF175" s="15"/>
      <c r="AG175" s="15"/>
      <c r="AH175" s="15"/>
      <c r="AI175" s="15"/>
      <c r="AJ175" s="15"/>
      <c r="AK175" s="15"/>
      <c r="AL175" s="15"/>
      <c r="AM175" s="15"/>
      <c r="AN175" s="15"/>
      <c r="AO175" s="15"/>
      <c r="AP175" s="15"/>
      <c r="AQ175" s="15"/>
      <c r="AR175" s="15"/>
      <c r="AS175" s="15"/>
      <c r="AT175" s="15"/>
      <c r="AU175" s="15"/>
      <c r="AV175" s="15"/>
      <c r="AW175" s="15"/>
      <c r="AX175" s="15"/>
      <c r="AY175" s="15"/>
      <c r="AZ175" s="15"/>
      <c r="BA175" s="15"/>
      <c r="BB175" s="15"/>
      <c r="BC175" s="15"/>
      <c r="BD175" s="15"/>
      <c r="BE175" s="15"/>
      <c r="BF175" s="15"/>
      <c r="BG175" s="15"/>
      <c r="BH175" s="15"/>
      <c r="BI175" s="15"/>
      <c r="BJ175" s="15"/>
      <c r="BK175" s="15"/>
      <c r="BL175" s="15"/>
      <c r="BM175" s="15"/>
      <c r="BN175" s="15"/>
      <c r="BO175" s="15"/>
      <c r="BP175" s="15"/>
      <c r="BQ175" s="15"/>
      <c r="BR175" s="15"/>
      <c r="BS175" s="15"/>
    </row>
    <row r="176" spans="1:71" s="12" customFormat="1" ht="31.5">
      <c r="A176" s="7" t="s">
        <v>149</v>
      </c>
      <c r="B176" s="49" t="s">
        <v>43</v>
      </c>
      <c r="C176" s="4">
        <v>0</v>
      </c>
      <c r="D176" s="4">
        <v>0</v>
      </c>
      <c r="E176" s="4">
        <v>0</v>
      </c>
      <c r="F176" s="4">
        <f t="shared" si="21"/>
        <v>0</v>
      </c>
      <c r="G176" s="4">
        <v>12704.599673384113</v>
      </c>
      <c r="H176" s="8">
        <v>1.05100356465448</v>
      </c>
      <c r="I176" s="4">
        <f t="shared" si="24"/>
        <v>0</v>
      </c>
      <c r="J176" s="23"/>
      <c r="K176" s="26"/>
      <c r="L176" s="26"/>
      <c r="M176" s="26"/>
      <c r="N176" s="26"/>
      <c r="O176" s="26"/>
      <c r="P176" s="26"/>
      <c r="Q176" s="26"/>
      <c r="R176" s="26"/>
      <c r="S176" s="26"/>
      <c r="T176" s="26"/>
      <c r="U176" s="26"/>
      <c r="V176" s="26"/>
      <c r="W176" s="26"/>
      <c r="X176" s="26"/>
      <c r="Y176" s="26"/>
      <c r="Z176" s="26"/>
      <c r="AA176" s="26"/>
      <c r="AB176" s="26"/>
      <c r="AC176" s="26"/>
      <c r="AD176" s="26"/>
      <c r="AE176" s="26"/>
      <c r="AF176" s="26"/>
      <c r="AG176" s="26"/>
      <c r="AH176" s="26"/>
      <c r="AI176" s="26"/>
      <c r="AJ176" s="26"/>
      <c r="AK176" s="26"/>
      <c r="AL176" s="26"/>
      <c r="AM176" s="26"/>
      <c r="AN176" s="26"/>
      <c r="AO176" s="26"/>
      <c r="AP176" s="26"/>
      <c r="AQ176" s="26"/>
      <c r="AR176" s="26"/>
      <c r="AS176" s="26"/>
      <c r="AT176" s="26"/>
      <c r="AU176" s="26"/>
      <c r="AV176" s="26"/>
      <c r="AW176" s="26"/>
      <c r="AX176" s="26"/>
      <c r="AY176" s="26"/>
      <c r="AZ176" s="26"/>
      <c r="BA176" s="26"/>
      <c r="BB176" s="26"/>
      <c r="BC176" s="26"/>
      <c r="BD176" s="26"/>
      <c r="BE176" s="26"/>
      <c r="BF176" s="26"/>
      <c r="BG176" s="26"/>
      <c r="BH176" s="26"/>
      <c r="BI176" s="26"/>
      <c r="BJ176" s="26"/>
      <c r="BK176" s="26"/>
      <c r="BL176" s="26"/>
      <c r="BM176" s="26"/>
      <c r="BN176" s="26"/>
      <c r="BO176" s="26"/>
      <c r="BP176" s="26"/>
      <c r="BQ176" s="26"/>
      <c r="BR176" s="26"/>
      <c r="BS176" s="26"/>
    </row>
    <row r="177" spans="1:71" s="12" customFormat="1" ht="31.5">
      <c r="A177" s="7" t="s">
        <v>249</v>
      </c>
      <c r="B177" s="49" t="s">
        <v>44</v>
      </c>
      <c r="C177" s="4">
        <v>0</v>
      </c>
      <c r="D177" s="4">
        <v>0</v>
      </c>
      <c r="E177" s="4">
        <v>0</v>
      </c>
      <c r="F177" s="4">
        <f t="shared" si="21"/>
        <v>0</v>
      </c>
      <c r="G177" s="4" t="s">
        <v>10</v>
      </c>
      <c r="H177" s="8">
        <v>1.05100356465448</v>
      </c>
      <c r="I177" s="4" t="s">
        <v>10</v>
      </c>
      <c r="J177" s="23"/>
      <c r="K177" s="26"/>
      <c r="L177" s="26"/>
      <c r="M177" s="26"/>
      <c r="N177" s="26"/>
      <c r="O177" s="26"/>
      <c r="P177" s="26"/>
      <c r="Q177" s="26"/>
      <c r="R177" s="26"/>
      <c r="S177" s="26"/>
      <c r="T177" s="26"/>
      <c r="U177" s="26"/>
      <c r="V177" s="26"/>
      <c r="W177" s="26"/>
      <c r="X177" s="26"/>
      <c r="Y177" s="26"/>
      <c r="Z177" s="26"/>
      <c r="AA177" s="26"/>
      <c r="AB177" s="26"/>
      <c r="AC177" s="26"/>
      <c r="AD177" s="26"/>
      <c r="AE177" s="26"/>
      <c r="AF177" s="26"/>
      <c r="AG177" s="26"/>
      <c r="AH177" s="26"/>
      <c r="AI177" s="26"/>
      <c r="AJ177" s="26"/>
      <c r="AK177" s="26"/>
      <c r="AL177" s="26"/>
      <c r="AM177" s="26"/>
      <c r="AN177" s="26"/>
      <c r="AO177" s="26"/>
      <c r="AP177" s="26"/>
      <c r="AQ177" s="26"/>
      <c r="AR177" s="26"/>
      <c r="AS177" s="26"/>
      <c r="AT177" s="26"/>
      <c r="AU177" s="26"/>
      <c r="AV177" s="26"/>
      <c r="AW177" s="26"/>
      <c r="AX177" s="26"/>
      <c r="AY177" s="26"/>
      <c r="AZ177" s="26"/>
      <c r="BA177" s="26"/>
      <c r="BB177" s="26"/>
      <c r="BC177" s="26"/>
      <c r="BD177" s="26"/>
      <c r="BE177" s="26"/>
      <c r="BF177" s="26"/>
      <c r="BG177" s="26"/>
      <c r="BH177" s="26"/>
      <c r="BI177" s="26"/>
      <c r="BJ177" s="26"/>
      <c r="BK177" s="26"/>
      <c r="BL177" s="26"/>
      <c r="BM177" s="26"/>
      <c r="BN177" s="26"/>
      <c r="BO177" s="26"/>
      <c r="BP177" s="26"/>
      <c r="BQ177" s="26"/>
      <c r="BR177" s="26"/>
      <c r="BS177" s="26"/>
    </row>
    <row r="178" spans="1:71" s="12" customFormat="1" ht="47.25">
      <c r="A178" s="72" t="s">
        <v>150</v>
      </c>
      <c r="B178" s="71" t="s">
        <v>9</v>
      </c>
      <c r="C178" s="70">
        <f>SUM($C$179,$C$182)</f>
        <v>0</v>
      </c>
      <c r="D178" s="70">
        <f>SUM($D$179,$D$182)</f>
        <v>0</v>
      </c>
      <c r="E178" s="70">
        <f>SUM($E$179,$E$182)</f>
        <v>0</v>
      </c>
      <c r="F178" s="70">
        <f t="shared" si="21"/>
        <v>0</v>
      </c>
      <c r="G178" s="70" t="s">
        <v>10</v>
      </c>
      <c r="H178" s="70" t="s">
        <v>10</v>
      </c>
      <c r="I178" s="70">
        <f>SUM($I$179,$I$182)</f>
        <v>0</v>
      </c>
      <c r="J178" s="30"/>
      <c r="K178" s="15"/>
      <c r="L178" s="15"/>
      <c r="M178" s="15"/>
      <c r="N178" s="15"/>
      <c r="O178" s="15"/>
      <c r="P178" s="15"/>
      <c r="Q178" s="15"/>
      <c r="R178" s="15"/>
      <c r="S178" s="15"/>
      <c r="T178" s="15"/>
      <c r="U178" s="15"/>
      <c r="V178" s="15"/>
      <c r="W178" s="15"/>
      <c r="X178" s="15"/>
      <c r="Y178" s="15"/>
      <c r="Z178" s="15"/>
      <c r="AA178" s="15"/>
      <c r="AB178" s="15"/>
      <c r="AC178" s="15"/>
      <c r="AD178" s="15"/>
      <c r="AE178" s="15"/>
      <c r="AF178" s="15"/>
      <c r="AG178" s="15"/>
      <c r="AH178" s="15"/>
      <c r="AI178" s="15"/>
      <c r="AJ178" s="15"/>
      <c r="AK178" s="15"/>
      <c r="AL178" s="15"/>
      <c r="AM178" s="15"/>
      <c r="AN178" s="15"/>
      <c r="AO178" s="15"/>
      <c r="AP178" s="15"/>
      <c r="AQ178" s="15"/>
      <c r="AR178" s="15"/>
      <c r="AS178" s="15"/>
      <c r="AT178" s="15"/>
      <c r="AU178" s="15"/>
      <c r="AV178" s="15"/>
      <c r="AW178" s="15"/>
      <c r="AX178" s="15"/>
      <c r="AY178" s="15"/>
      <c r="AZ178" s="15"/>
      <c r="BA178" s="15"/>
      <c r="BB178" s="15"/>
      <c r="BC178" s="15"/>
      <c r="BD178" s="15"/>
      <c r="BE178" s="15"/>
      <c r="BF178" s="15"/>
      <c r="BG178" s="15"/>
      <c r="BH178" s="15"/>
      <c r="BI178" s="15"/>
      <c r="BJ178" s="15"/>
      <c r="BK178" s="15"/>
      <c r="BL178" s="15"/>
      <c r="BM178" s="15"/>
      <c r="BN178" s="15"/>
      <c r="BO178" s="15"/>
      <c r="BP178" s="15"/>
      <c r="BQ178" s="15"/>
      <c r="BR178" s="15"/>
      <c r="BS178" s="15"/>
    </row>
    <row r="179" spans="1:71" s="12" customFormat="1">
      <c r="A179" s="2" t="s">
        <v>151</v>
      </c>
      <c r="B179" s="49" t="s">
        <v>53</v>
      </c>
      <c r="C179" s="4">
        <f>SUM($C$180:$C$181)</f>
        <v>0</v>
      </c>
      <c r="D179" s="4">
        <f>SUM($D$180:$D$181)</f>
        <v>0</v>
      </c>
      <c r="E179" s="4">
        <f>SUM($E$180:$E$181)</f>
        <v>0</v>
      </c>
      <c r="F179" s="4">
        <f t="shared" si="21"/>
        <v>0</v>
      </c>
      <c r="G179" s="4" t="s">
        <v>10</v>
      </c>
      <c r="H179" s="4" t="s">
        <v>10</v>
      </c>
      <c r="I179" s="4">
        <f>SUM($I$180:$I$181)</f>
        <v>0</v>
      </c>
      <c r="J179" s="30"/>
      <c r="K179" s="15"/>
      <c r="L179" s="15"/>
      <c r="M179" s="15"/>
      <c r="N179" s="15"/>
      <c r="O179" s="15"/>
      <c r="P179" s="15"/>
      <c r="Q179" s="15"/>
      <c r="R179" s="15"/>
      <c r="S179" s="15"/>
      <c r="T179" s="15"/>
      <c r="U179" s="15"/>
      <c r="V179" s="15"/>
      <c r="W179" s="15"/>
      <c r="X179" s="15"/>
      <c r="Y179" s="15"/>
      <c r="Z179" s="15"/>
      <c r="AA179" s="15"/>
      <c r="AB179" s="15"/>
      <c r="AC179" s="15"/>
      <c r="AD179" s="15"/>
      <c r="AE179" s="15"/>
      <c r="AF179" s="15"/>
      <c r="AG179" s="15"/>
      <c r="AH179" s="15"/>
      <c r="AI179" s="15"/>
      <c r="AJ179" s="15"/>
      <c r="AK179" s="15"/>
      <c r="AL179" s="15"/>
      <c r="AM179" s="15"/>
      <c r="AN179" s="15"/>
      <c r="AO179" s="15"/>
      <c r="AP179" s="15"/>
      <c r="AQ179" s="15"/>
      <c r="AR179" s="15"/>
      <c r="AS179" s="15"/>
      <c r="AT179" s="15"/>
      <c r="AU179" s="15"/>
      <c r="AV179" s="15"/>
      <c r="AW179" s="15"/>
      <c r="AX179" s="15"/>
      <c r="AY179" s="15"/>
      <c r="AZ179" s="15"/>
      <c r="BA179" s="15"/>
      <c r="BB179" s="15"/>
      <c r="BC179" s="15"/>
      <c r="BD179" s="15"/>
      <c r="BE179" s="15"/>
      <c r="BF179" s="15"/>
      <c r="BG179" s="15"/>
      <c r="BH179" s="15"/>
      <c r="BI179" s="15"/>
      <c r="BJ179" s="15"/>
      <c r="BK179" s="15"/>
      <c r="BL179" s="15"/>
      <c r="BM179" s="15"/>
      <c r="BN179" s="15"/>
      <c r="BO179" s="15"/>
      <c r="BP179" s="15"/>
      <c r="BQ179" s="15"/>
      <c r="BR179" s="15"/>
      <c r="BS179" s="15"/>
    </row>
    <row r="180" spans="1:71" s="12" customFormat="1">
      <c r="A180" s="2" t="s">
        <v>152</v>
      </c>
      <c r="B180" s="49" t="s">
        <v>153</v>
      </c>
      <c r="C180" s="4">
        <v>0</v>
      </c>
      <c r="D180" s="4">
        <v>0</v>
      </c>
      <c r="E180" s="4">
        <v>0</v>
      </c>
      <c r="F180" s="4">
        <f t="shared" si="21"/>
        <v>0</v>
      </c>
      <c r="G180" s="4" t="s">
        <v>10</v>
      </c>
      <c r="H180" s="8">
        <v>1.05100356465448</v>
      </c>
      <c r="I180" s="4" t="s">
        <v>10</v>
      </c>
      <c r="J180" s="23"/>
      <c r="K180" s="26"/>
      <c r="L180" s="26"/>
      <c r="M180" s="26"/>
      <c r="N180" s="26"/>
      <c r="O180" s="26"/>
      <c r="P180" s="26"/>
      <c r="Q180" s="26"/>
      <c r="R180" s="26"/>
      <c r="S180" s="26"/>
      <c r="T180" s="26"/>
      <c r="U180" s="26"/>
      <c r="V180" s="26"/>
      <c r="W180" s="26"/>
      <c r="X180" s="26"/>
      <c r="Y180" s="26"/>
      <c r="Z180" s="26"/>
      <c r="AA180" s="26"/>
      <c r="AB180" s="26"/>
      <c r="AC180" s="26"/>
      <c r="AD180" s="26"/>
      <c r="AE180" s="26"/>
      <c r="AF180" s="26"/>
      <c r="AG180" s="26"/>
      <c r="AH180" s="26"/>
      <c r="AI180" s="26"/>
      <c r="AJ180" s="26"/>
      <c r="AK180" s="26"/>
      <c r="AL180" s="26"/>
      <c r="AM180" s="26"/>
      <c r="AN180" s="26"/>
      <c r="AO180" s="26"/>
      <c r="AP180" s="26"/>
      <c r="AQ180" s="26"/>
      <c r="AR180" s="26"/>
      <c r="AS180" s="26"/>
      <c r="AT180" s="26"/>
      <c r="AU180" s="26"/>
      <c r="AV180" s="26"/>
      <c r="AW180" s="26"/>
      <c r="AX180" s="26"/>
      <c r="AY180" s="26"/>
      <c r="AZ180" s="26"/>
      <c r="BA180" s="26"/>
      <c r="BB180" s="26"/>
      <c r="BC180" s="26"/>
      <c r="BD180" s="26"/>
      <c r="BE180" s="26"/>
      <c r="BF180" s="26"/>
      <c r="BG180" s="26"/>
      <c r="BH180" s="26"/>
      <c r="BI180" s="26"/>
      <c r="BJ180" s="26"/>
      <c r="BK180" s="26"/>
      <c r="BL180" s="26"/>
      <c r="BM180" s="26"/>
      <c r="BN180" s="26"/>
      <c r="BO180" s="26"/>
      <c r="BP180" s="26"/>
      <c r="BQ180" s="26"/>
      <c r="BR180" s="26"/>
      <c r="BS180" s="26"/>
    </row>
    <row r="181" spans="1:71" s="12" customFormat="1">
      <c r="A181" s="2" t="s">
        <v>154</v>
      </c>
      <c r="B181" s="49" t="s">
        <v>155</v>
      </c>
      <c r="C181" s="4">
        <v>0</v>
      </c>
      <c r="D181" s="4">
        <v>0</v>
      </c>
      <c r="E181" s="4">
        <v>0</v>
      </c>
      <c r="F181" s="4">
        <f t="shared" si="21"/>
        <v>0</v>
      </c>
      <c r="G181" s="4" t="s">
        <v>10</v>
      </c>
      <c r="H181" s="8">
        <v>1.05100356465448</v>
      </c>
      <c r="I181" s="4" t="s">
        <v>10</v>
      </c>
      <c r="J181" s="23"/>
      <c r="K181" s="26"/>
      <c r="L181" s="26"/>
      <c r="M181" s="26"/>
      <c r="N181" s="26"/>
      <c r="O181" s="26"/>
      <c r="P181" s="26"/>
      <c r="Q181" s="26"/>
      <c r="R181" s="26"/>
      <c r="S181" s="26"/>
      <c r="T181" s="26"/>
      <c r="U181" s="26"/>
      <c r="V181" s="26"/>
      <c r="W181" s="26"/>
      <c r="X181" s="26"/>
      <c r="Y181" s="26"/>
      <c r="Z181" s="26"/>
      <c r="AA181" s="26"/>
      <c r="AB181" s="26"/>
      <c r="AC181" s="26"/>
      <c r="AD181" s="26"/>
      <c r="AE181" s="26"/>
      <c r="AF181" s="26"/>
      <c r="AG181" s="26"/>
      <c r="AH181" s="26"/>
      <c r="AI181" s="26"/>
      <c r="AJ181" s="26"/>
      <c r="AK181" s="26"/>
      <c r="AL181" s="26"/>
      <c r="AM181" s="26"/>
      <c r="AN181" s="26"/>
      <c r="AO181" s="26"/>
      <c r="AP181" s="26"/>
      <c r="AQ181" s="26"/>
      <c r="AR181" s="26"/>
      <c r="AS181" s="26"/>
      <c r="AT181" s="26"/>
      <c r="AU181" s="26"/>
      <c r="AV181" s="26"/>
      <c r="AW181" s="26"/>
      <c r="AX181" s="26"/>
      <c r="AY181" s="26"/>
      <c r="AZ181" s="26"/>
      <c r="BA181" s="26"/>
      <c r="BB181" s="26"/>
      <c r="BC181" s="26"/>
      <c r="BD181" s="26"/>
      <c r="BE181" s="26"/>
      <c r="BF181" s="26"/>
      <c r="BG181" s="26"/>
      <c r="BH181" s="26"/>
      <c r="BI181" s="26"/>
      <c r="BJ181" s="26"/>
      <c r="BK181" s="26"/>
      <c r="BL181" s="26"/>
      <c r="BM181" s="26"/>
      <c r="BN181" s="26"/>
      <c r="BO181" s="26"/>
      <c r="BP181" s="26"/>
      <c r="BQ181" s="26"/>
      <c r="BR181" s="26"/>
      <c r="BS181" s="26"/>
    </row>
    <row r="182" spans="1:71" s="12" customFormat="1">
      <c r="A182" s="2" t="s">
        <v>156</v>
      </c>
      <c r="B182" s="49" t="s">
        <v>54</v>
      </c>
      <c r="C182" s="4">
        <f>SUM($C$183:$C$184)</f>
        <v>0</v>
      </c>
      <c r="D182" s="4">
        <f>SUM($D$183:$D$184)</f>
        <v>0</v>
      </c>
      <c r="E182" s="4">
        <f>SUM($E$183:$E$184)</f>
        <v>0</v>
      </c>
      <c r="F182" s="4">
        <f t="shared" si="21"/>
        <v>0</v>
      </c>
      <c r="G182" s="4" t="s">
        <v>10</v>
      </c>
      <c r="H182" s="4" t="s">
        <v>10</v>
      </c>
      <c r="I182" s="4">
        <f>SUM($I$183:$I$184)</f>
        <v>0</v>
      </c>
      <c r="J182" s="30"/>
      <c r="K182" s="15"/>
      <c r="L182" s="15"/>
      <c r="M182" s="15"/>
      <c r="N182" s="15"/>
      <c r="O182" s="15"/>
      <c r="P182" s="15"/>
      <c r="Q182" s="15"/>
      <c r="R182" s="15"/>
      <c r="S182" s="15"/>
      <c r="T182" s="15"/>
      <c r="U182" s="15"/>
      <c r="V182" s="15"/>
      <c r="W182" s="15"/>
      <c r="X182" s="15"/>
      <c r="Y182" s="15"/>
      <c r="Z182" s="15"/>
      <c r="AA182" s="15"/>
      <c r="AB182" s="15"/>
      <c r="AC182" s="15"/>
      <c r="AD182" s="15"/>
      <c r="AE182" s="15"/>
      <c r="AF182" s="15"/>
      <c r="AG182" s="15"/>
      <c r="AH182" s="15"/>
      <c r="AI182" s="15"/>
      <c r="AJ182" s="15"/>
      <c r="AK182" s="15"/>
      <c r="AL182" s="15"/>
      <c r="AM182" s="15"/>
      <c r="AN182" s="15"/>
      <c r="AO182" s="15"/>
      <c r="AP182" s="15"/>
      <c r="AQ182" s="15"/>
      <c r="AR182" s="15"/>
      <c r="AS182" s="15"/>
      <c r="AT182" s="15"/>
      <c r="AU182" s="15"/>
      <c r="AV182" s="15"/>
      <c r="AW182" s="15"/>
      <c r="AX182" s="15"/>
      <c r="AY182" s="15"/>
      <c r="AZ182" s="15"/>
      <c r="BA182" s="15"/>
      <c r="BB182" s="15"/>
      <c r="BC182" s="15"/>
      <c r="BD182" s="15"/>
      <c r="BE182" s="15"/>
      <c r="BF182" s="15"/>
      <c r="BG182" s="15"/>
      <c r="BH182" s="15"/>
      <c r="BI182" s="15"/>
      <c r="BJ182" s="15"/>
      <c r="BK182" s="15"/>
      <c r="BL182" s="15"/>
      <c r="BM182" s="15"/>
      <c r="BN182" s="15"/>
      <c r="BO182" s="15"/>
      <c r="BP182" s="15"/>
      <c r="BQ182" s="15"/>
      <c r="BR182" s="15"/>
      <c r="BS182" s="15"/>
    </row>
    <row r="183" spans="1:71" s="12" customFormat="1">
      <c r="A183" s="2" t="s">
        <v>157</v>
      </c>
      <c r="B183" s="49" t="s">
        <v>153</v>
      </c>
      <c r="C183" s="4">
        <v>0</v>
      </c>
      <c r="D183" s="4">
        <v>0</v>
      </c>
      <c r="E183" s="4">
        <v>0</v>
      </c>
      <c r="F183" s="4">
        <f t="shared" si="21"/>
        <v>0</v>
      </c>
      <c r="G183" s="4" t="s">
        <v>10</v>
      </c>
      <c r="H183" s="8">
        <v>1.05100356465448</v>
      </c>
      <c r="I183" s="4" t="s">
        <v>10</v>
      </c>
      <c r="J183" s="23"/>
      <c r="K183" s="26"/>
      <c r="L183" s="26"/>
      <c r="M183" s="26"/>
      <c r="N183" s="26"/>
      <c r="O183" s="26"/>
      <c r="P183" s="26"/>
      <c r="Q183" s="26"/>
      <c r="R183" s="26"/>
      <c r="S183" s="26"/>
      <c r="T183" s="26"/>
      <c r="U183" s="26"/>
      <c r="V183" s="26"/>
      <c r="W183" s="26"/>
      <c r="X183" s="26"/>
      <c r="Y183" s="26"/>
      <c r="Z183" s="26"/>
      <c r="AA183" s="26"/>
      <c r="AB183" s="26"/>
      <c r="AC183" s="26"/>
      <c r="AD183" s="26"/>
      <c r="AE183" s="26"/>
      <c r="AF183" s="26"/>
      <c r="AG183" s="26"/>
      <c r="AH183" s="26"/>
      <c r="AI183" s="26"/>
      <c r="AJ183" s="26"/>
      <c r="AK183" s="26"/>
      <c r="AL183" s="26"/>
      <c r="AM183" s="26"/>
      <c r="AN183" s="26"/>
      <c r="AO183" s="26"/>
      <c r="AP183" s="26"/>
      <c r="AQ183" s="26"/>
      <c r="AR183" s="26"/>
      <c r="AS183" s="26"/>
      <c r="AT183" s="26"/>
      <c r="AU183" s="26"/>
      <c r="AV183" s="26"/>
      <c r="AW183" s="26"/>
      <c r="AX183" s="26"/>
      <c r="AY183" s="26"/>
      <c r="AZ183" s="26"/>
      <c r="BA183" s="26"/>
      <c r="BB183" s="26"/>
      <c r="BC183" s="26"/>
      <c r="BD183" s="26"/>
      <c r="BE183" s="26"/>
      <c r="BF183" s="26"/>
      <c r="BG183" s="26"/>
      <c r="BH183" s="26"/>
      <c r="BI183" s="26"/>
      <c r="BJ183" s="26"/>
      <c r="BK183" s="26"/>
      <c r="BL183" s="26"/>
      <c r="BM183" s="26"/>
      <c r="BN183" s="26"/>
      <c r="BO183" s="26"/>
      <c r="BP183" s="26"/>
      <c r="BQ183" s="26"/>
      <c r="BR183" s="26"/>
      <c r="BS183" s="26"/>
    </row>
    <row r="184" spans="1:71" s="12" customFormat="1">
      <c r="A184" s="2" t="s">
        <v>158</v>
      </c>
      <c r="B184" s="49" t="s">
        <v>155</v>
      </c>
      <c r="C184" s="4">
        <v>0</v>
      </c>
      <c r="D184" s="4">
        <v>0</v>
      </c>
      <c r="E184" s="4">
        <v>0</v>
      </c>
      <c r="F184" s="4">
        <f t="shared" si="21"/>
        <v>0</v>
      </c>
      <c r="G184" s="4" t="s">
        <v>10</v>
      </c>
      <c r="H184" s="8">
        <v>1.05100356465448</v>
      </c>
      <c r="I184" s="4" t="s">
        <v>10</v>
      </c>
      <c r="J184" s="23"/>
      <c r="K184" s="26"/>
      <c r="L184" s="26"/>
      <c r="M184" s="26"/>
      <c r="N184" s="26"/>
      <c r="O184" s="26"/>
      <c r="P184" s="26"/>
      <c r="Q184" s="26"/>
      <c r="R184" s="26"/>
      <c r="S184" s="26"/>
      <c r="T184" s="26"/>
      <c r="U184" s="26"/>
      <c r="V184" s="26"/>
      <c r="W184" s="26"/>
      <c r="X184" s="26"/>
      <c r="Y184" s="26"/>
      <c r="Z184" s="26"/>
      <c r="AA184" s="26"/>
      <c r="AB184" s="26"/>
      <c r="AC184" s="26"/>
      <c r="AD184" s="26"/>
      <c r="AE184" s="26"/>
      <c r="AF184" s="26"/>
      <c r="AG184" s="26"/>
      <c r="AH184" s="26"/>
      <c r="AI184" s="26"/>
      <c r="AJ184" s="26"/>
      <c r="AK184" s="26"/>
      <c r="AL184" s="26"/>
      <c r="AM184" s="26"/>
      <c r="AN184" s="26"/>
      <c r="AO184" s="26"/>
      <c r="AP184" s="26"/>
      <c r="AQ184" s="26"/>
      <c r="AR184" s="26"/>
      <c r="AS184" s="26"/>
      <c r="AT184" s="26"/>
      <c r="AU184" s="26"/>
      <c r="AV184" s="26"/>
      <c r="AW184" s="26"/>
      <c r="AX184" s="26"/>
      <c r="AY184" s="26"/>
      <c r="AZ184" s="26"/>
      <c r="BA184" s="26"/>
      <c r="BB184" s="26"/>
      <c r="BC184" s="26"/>
      <c r="BD184" s="26"/>
      <c r="BE184" s="26"/>
      <c r="BF184" s="26"/>
      <c r="BG184" s="26"/>
      <c r="BH184" s="26"/>
      <c r="BI184" s="26"/>
      <c r="BJ184" s="26"/>
      <c r="BK184" s="26"/>
      <c r="BL184" s="26"/>
      <c r="BM184" s="26"/>
      <c r="BN184" s="26"/>
      <c r="BO184" s="26"/>
      <c r="BP184" s="26"/>
      <c r="BQ184" s="26"/>
      <c r="BR184" s="26"/>
      <c r="BS184" s="26"/>
    </row>
    <row r="185" spans="1:71" ht="78.75">
      <c r="A185" s="37" t="s">
        <v>28</v>
      </c>
      <c r="B185" s="60" t="s">
        <v>18</v>
      </c>
      <c r="C185" s="40">
        <f>SUM($C$186,$C$247,$C$306,$C$325,$C$348)</f>
        <v>0.435</v>
      </c>
      <c r="D185" s="40">
        <f>SUM($D$186,$D$247,$D$306,$D$325,$D$348)</f>
        <v>1423.5370035646545</v>
      </c>
      <c r="E185" s="40">
        <f>SUM($E$186,$E$247,$E$306,$E$325,$E$348)</f>
        <v>1566.8815</v>
      </c>
      <c r="F185" s="40">
        <f t="shared" si="21"/>
        <v>996.95116785488483</v>
      </c>
      <c r="G185" s="40" t="s">
        <v>10</v>
      </c>
      <c r="H185" s="40" t="s">
        <v>10</v>
      </c>
      <c r="I185" s="40"/>
      <c r="J185" s="30"/>
    </row>
    <row r="186" spans="1:71" s="12" customFormat="1" ht="31.5">
      <c r="A186" s="34" t="s">
        <v>29</v>
      </c>
      <c r="B186" s="71" t="s">
        <v>5</v>
      </c>
      <c r="C186" s="70">
        <f>SUM($C$187,$C$221)</f>
        <v>0.435</v>
      </c>
      <c r="D186" s="70">
        <f>SUM($D$187,$D$221)</f>
        <v>3.53700356465448</v>
      </c>
      <c r="E186" s="70">
        <f>SUM($E$187,$E$221)</f>
        <v>28.478500000000004</v>
      </c>
      <c r="F186" s="70">
        <f t="shared" si="21"/>
        <v>10.816834521551494</v>
      </c>
      <c r="G186" s="70" t="s">
        <v>10</v>
      </c>
      <c r="H186" s="70" t="s">
        <v>10</v>
      </c>
      <c r="I186" s="70">
        <f>SUM($I$187,$I$221)</f>
        <v>16967.851049064335</v>
      </c>
      <c r="J186" s="30"/>
      <c r="K186" s="15"/>
      <c r="L186" s="15"/>
      <c r="M186" s="15"/>
      <c r="N186" s="15"/>
      <c r="O186" s="15"/>
      <c r="P186" s="15"/>
      <c r="Q186" s="15"/>
      <c r="R186" s="15"/>
      <c r="S186" s="15"/>
      <c r="T186" s="15"/>
      <c r="U186" s="15"/>
      <c r="V186" s="15"/>
      <c r="W186" s="15"/>
      <c r="X186" s="15"/>
      <c r="Y186" s="15"/>
      <c r="Z186" s="15"/>
      <c r="AA186" s="15"/>
      <c r="AB186" s="15"/>
      <c r="AC186" s="15"/>
      <c r="AD186" s="15"/>
      <c r="AE186" s="15"/>
      <c r="AF186" s="15"/>
      <c r="AG186" s="15"/>
      <c r="AH186" s="15"/>
      <c r="AI186" s="15"/>
      <c r="AJ186" s="15"/>
      <c r="AK186" s="15"/>
      <c r="AL186" s="15"/>
      <c r="AM186" s="15"/>
      <c r="AN186" s="15"/>
      <c r="AO186" s="15"/>
      <c r="AP186" s="15"/>
      <c r="AQ186" s="15"/>
      <c r="AR186" s="15"/>
      <c r="AS186" s="15"/>
      <c r="AT186" s="15"/>
      <c r="AU186" s="15"/>
      <c r="AV186" s="15"/>
      <c r="AW186" s="15"/>
      <c r="AX186" s="15"/>
      <c r="AY186" s="15"/>
      <c r="AZ186" s="15"/>
      <c r="BA186" s="15"/>
      <c r="BB186" s="15"/>
      <c r="BC186" s="15"/>
      <c r="BD186" s="15"/>
      <c r="BE186" s="15"/>
      <c r="BF186" s="15"/>
      <c r="BG186" s="15"/>
      <c r="BH186" s="15"/>
      <c r="BI186" s="15"/>
      <c r="BJ186" s="15"/>
      <c r="BK186" s="15"/>
      <c r="BL186" s="15"/>
      <c r="BM186" s="15"/>
      <c r="BN186" s="15"/>
      <c r="BO186" s="15"/>
      <c r="BP186" s="15"/>
      <c r="BQ186" s="15"/>
      <c r="BR186" s="15"/>
      <c r="BS186" s="15"/>
    </row>
    <row r="187" spans="1:71" s="12" customFormat="1">
      <c r="A187" s="2" t="s">
        <v>30</v>
      </c>
      <c r="B187" s="49" t="s">
        <v>53</v>
      </c>
      <c r="C187" s="4">
        <f>SUM($C$188,$C$208,$C$218,$C$220)</f>
        <v>0</v>
      </c>
      <c r="D187" s="4">
        <f>SUM($D$188,$D$208,$D$218,$D$220)</f>
        <v>5.7999999999999996E-2</v>
      </c>
      <c r="E187" s="4">
        <f>SUM($E$188,$E$208,$E$218,$E$220)</f>
        <v>2.5679999999999996</v>
      </c>
      <c r="F187" s="4">
        <f t="shared" si="21"/>
        <v>0.87533333333333319</v>
      </c>
      <c r="G187" s="4" t="s">
        <v>10</v>
      </c>
      <c r="H187" s="4" t="s">
        <v>10</v>
      </c>
      <c r="I187" s="4">
        <f>SUM($I$188,$I$208,$I$218,$I$220)</f>
        <v>1469.6658251565227</v>
      </c>
      <c r="J187" s="30"/>
      <c r="K187" s="15"/>
      <c r="L187" s="15"/>
      <c r="M187" s="15"/>
      <c r="N187" s="15"/>
      <c r="O187" s="15"/>
      <c r="P187" s="15"/>
      <c r="Q187" s="15"/>
      <c r="R187" s="15"/>
      <c r="S187" s="15"/>
      <c r="T187" s="15"/>
      <c r="U187" s="15"/>
      <c r="V187" s="15"/>
      <c r="W187" s="15"/>
      <c r="X187" s="15"/>
      <c r="Y187" s="15"/>
      <c r="Z187" s="15"/>
      <c r="AA187" s="15"/>
      <c r="AB187" s="15"/>
      <c r="AC187" s="15"/>
      <c r="AD187" s="15"/>
      <c r="AE187" s="15"/>
      <c r="AF187" s="15"/>
      <c r="AG187" s="15"/>
      <c r="AH187" s="15"/>
      <c r="AI187" s="15"/>
      <c r="AJ187" s="15"/>
      <c r="AK187" s="15"/>
      <c r="AL187" s="15"/>
      <c r="AM187" s="15"/>
      <c r="AN187" s="15"/>
      <c r="AO187" s="15"/>
      <c r="AP187" s="15"/>
      <c r="AQ187" s="15"/>
      <c r="AR187" s="15"/>
      <c r="AS187" s="15"/>
      <c r="AT187" s="15"/>
      <c r="AU187" s="15"/>
      <c r="AV187" s="15"/>
      <c r="AW187" s="15"/>
      <c r="AX187" s="15"/>
      <c r="AY187" s="15"/>
      <c r="AZ187" s="15"/>
      <c r="BA187" s="15"/>
      <c r="BB187" s="15"/>
      <c r="BC187" s="15"/>
      <c r="BD187" s="15"/>
      <c r="BE187" s="15"/>
      <c r="BF187" s="15"/>
      <c r="BG187" s="15"/>
      <c r="BH187" s="15"/>
      <c r="BI187" s="15"/>
      <c r="BJ187" s="15"/>
      <c r="BK187" s="15"/>
      <c r="BL187" s="15"/>
      <c r="BM187" s="15"/>
      <c r="BN187" s="15"/>
      <c r="BO187" s="15"/>
      <c r="BP187" s="15"/>
      <c r="BQ187" s="15"/>
      <c r="BR187" s="15"/>
      <c r="BS187" s="15"/>
    </row>
    <row r="188" spans="1:71" s="12" customFormat="1">
      <c r="A188" s="2" t="s">
        <v>159</v>
      </c>
      <c r="B188" s="49" t="s">
        <v>56</v>
      </c>
      <c r="C188" s="4">
        <f>SUM($C$189,$C$190,$C$198)</f>
        <v>0</v>
      </c>
      <c r="D188" s="4">
        <f>SUM($D$189,$D$190,$D$198)</f>
        <v>0</v>
      </c>
      <c r="E188" s="4">
        <f>SUM($E$189,$E$190,$E$198)</f>
        <v>1.409</v>
      </c>
      <c r="F188" s="4">
        <f t="shared" si="21"/>
        <v>0.46966666666666668</v>
      </c>
      <c r="G188" s="4" t="s">
        <v>10</v>
      </c>
      <c r="H188" s="4" t="s">
        <v>10</v>
      </c>
      <c r="I188" s="4">
        <f>SUM($I$189,$I$190,$I$198)</f>
        <v>536.26508422524</v>
      </c>
      <c r="J188" s="30"/>
      <c r="K188" s="15"/>
      <c r="L188" s="15"/>
      <c r="M188" s="15"/>
      <c r="N188" s="15"/>
      <c r="O188" s="15"/>
      <c r="P188" s="15"/>
      <c r="Q188" s="15"/>
      <c r="R188" s="15"/>
      <c r="S188" s="15"/>
      <c r="T188" s="15"/>
      <c r="U188" s="15"/>
      <c r="V188" s="15"/>
      <c r="W188" s="15"/>
      <c r="X188" s="15"/>
      <c r="Y188" s="15"/>
      <c r="Z188" s="15"/>
      <c r="AA188" s="15"/>
      <c r="AB188" s="15"/>
      <c r="AC188" s="15"/>
      <c r="AD188" s="15"/>
      <c r="AE188" s="15"/>
      <c r="AF188" s="15"/>
      <c r="AG188" s="15"/>
      <c r="AH188" s="15"/>
      <c r="AI188" s="15"/>
      <c r="AJ188" s="15"/>
      <c r="AK188" s="15"/>
      <c r="AL188" s="15"/>
      <c r="AM188" s="15"/>
      <c r="AN188" s="15"/>
      <c r="AO188" s="15"/>
      <c r="AP188" s="15"/>
      <c r="AQ188" s="15"/>
      <c r="AR188" s="15"/>
      <c r="AS188" s="15"/>
      <c r="AT188" s="15"/>
      <c r="AU188" s="15"/>
      <c r="AV188" s="15"/>
      <c r="AW188" s="15"/>
      <c r="AX188" s="15"/>
      <c r="AY188" s="15"/>
      <c r="AZ188" s="15"/>
      <c r="BA188" s="15"/>
      <c r="BB188" s="15"/>
      <c r="BC188" s="15"/>
      <c r="BD188" s="15"/>
      <c r="BE188" s="15"/>
      <c r="BF188" s="15"/>
      <c r="BG188" s="15"/>
      <c r="BH188" s="15"/>
      <c r="BI188" s="15"/>
      <c r="BJ188" s="15"/>
      <c r="BK188" s="15"/>
      <c r="BL188" s="15"/>
      <c r="BM188" s="15"/>
      <c r="BN188" s="15"/>
      <c r="BO188" s="15"/>
      <c r="BP188" s="15"/>
      <c r="BQ188" s="15"/>
      <c r="BR188" s="15"/>
      <c r="BS188" s="15"/>
    </row>
    <row r="189" spans="1:71" s="12" customFormat="1">
      <c r="A189" s="3" t="s">
        <v>160</v>
      </c>
      <c r="B189" s="61" t="s">
        <v>58</v>
      </c>
      <c r="C189" s="4">
        <v>0</v>
      </c>
      <c r="D189" s="4">
        <v>0</v>
      </c>
      <c r="E189" s="4">
        <v>0</v>
      </c>
      <c r="F189" s="4">
        <f t="shared" si="21"/>
        <v>0</v>
      </c>
      <c r="G189" s="5" t="s">
        <v>10</v>
      </c>
      <c r="H189" s="4" t="s">
        <v>10</v>
      </c>
      <c r="I189" s="4">
        <v>0</v>
      </c>
      <c r="J189" s="30"/>
      <c r="K189" s="15"/>
      <c r="L189" s="15"/>
      <c r="M189" s="15"/>
      <c r="N189" s="15"/>
      <c r="O189" s="15"/>
      <c r="P189" s="15"/>
      <c r="Q189" s="15"/>
      <c r="R189" s="15"/>
      <c r="S189" s="15"/>
      <c r="T189" s="15"/>
      <c r="U189" s="15"/>
      <c r="V189" s="15"/>
      <c r="W189" s="15"/>
      <c r="X189" s="15"/>
      <c r="Y189" s="15"/>
      <c r="Z189" s="15"/>
      <c r="AA189" s="15"/>
      <c r="AB189" s="15"/>
      <c r="AC189" s="15"/>
      <c r="AD189" s="15"/>
      <c r="AE189" s="15"/>
      <c r="AF189" s="15"/>
      <c r="AG189" s="15"/>
      <c r="AH189" s="15"/>
      <c r="AI189" s="15"/>
      <c r="AJ189" s="15"/>
      <c r="AK189" s="15"/>
      <c r="AL189" s="15"/>
      <c r="AM189" s="15"/>
      <c r="AN189" s="15"/>
      <c r="AO189" s="15"/>
      <c r="AP189" s="15"/>
      <c r="AQ189" s="15"/>
      <c r="AR189" s="15"/>
      <c r="AS189" s="15"/>
      <c r="AT189" s="15"/>
      <c r="AU189" s="15"/>
      <c r="AV189" s="15"/>
      <c r="AW189" s="15"/>
      <c r="AX189" s="15"/>
      <c r="AY189" s="15"/>
      <c r="AZ189" s="15"/>
      <c r="BA189" s="15"/>
      <c r="BB189" s="15"/>
      <c r="BC189" s="15"/>
      <c r="BD189" s="15"/>
      <c r="BE189" s="15"/>
      <c r="BF189" s="15"/>
      <c r="BG189" s="15"/>
      <c r="BH189" s="15"/>
      <c r="BI189" s="15"/>
      <c r="BJ189" s="15"/>
      <c r="BK189" s="15"/>
      <c r="BL189" s="15"/>
      <c r="BM189" s="15"/>
      <c r="BN189" s="15"/>
      <c r="BO189" s="15"/>
      <c r="BP189" s="15"/>
      <c r="BQ189" s="15"/>
      <c r="BR189" s="15"/>
      <c r="BS189" s="15"/>
    </row>
    <row r="190" spans="1:71" s="12" customFormat="1">
      <c r="A190" s="2" t="s">
        <v>161</v>
      </c>
      <c r="B190" s="49" t="s">
        <v>60</v>
      </c>
      <c r="C190" s="4">
        <f>SUM($C$191,$C$194,$C$196)</f>
        <v>0</v>
      </c>
      <c r="D190" s="4">
        <f>SUM($D$191,$D$194,$D$196)</f>
        <v>0</v>
      </c>
      <c r="E190" s="4">
        <f>SUM($E$191,$E$194,$E$196)</f>
        <v>1.409</v>
      </c>
      <c r="F190" s="4">
        <f t="shared" si="21"/>
        <v>0.46966666666666668</v>
      </c>
      <c r="G190" s="4" t="s">
        <v>10</v>
      </c>
      <c r="H190" s="4" t="s">
        <v>10</v>
      </c>
      <c r="I190" s="4">
        <f>SUM($I$191,$I$194,$I$196)</f>
        <v>536.26508422524</v>
      </c>
      <c r="J190" s="30"/>
      <c r="K190" s="15"/>
      <c r="L190" s="15"/>
      <c r="M190" s="15"/>
      <c r="N190" s="15"/>
      <c r="O190" s="15"/>
      <c r="P190" s="15"/>
      <c r="Q190" s="15"/>
      <c r="R190" s="15"/>
      <c r="S190" s="15"/>
      <c r="T190" s="15"/>
      <c r="U190" s="15"/>
      <c r="V190" s="15"/>
      <c r="W190" s="15"/>
      <c r="X190" s="15"/>
      <c r="Y190" s="15"/>
      <c r="Z190" s="15"/>
      <c r="AA190" s="15"/>
      <c r="AB190" s="15"/>
      <c r="AC190" s="15"/>
      <c r="AD190" s="15"/>
      <c r="AE190" s="15"/>
      <c r="AF190" s="15"/>
      <c r="AG190" s="15"/>
      <c r="AH190" s="15"/>
      <c r="AI190" s="15"/>
      <c r="AJ190" s="15"/>
      <c r="AK190" s="15"/>
      <c r="AL190" s="15"/>
      <c r="AM190" s="15"/>
      <c r="AN190" s="15"/>
      <c r="AO190" s="15"/>
      <c r="AP190" s="15"/>
      <c r="AQ190" s="15"/>
      <c r="AR190" s="15"/>
      <c r="AS190" s="15"/>
      <c r="AT190" s="15"/>
      <c r="AU190" s="15"/>
      <c r="AV190" s="15"/>
      <c r="AW190" s="15"/>
      <c r="AX190" s="15"/>
      <c r="AY190" s="15"/>
      <c r="AZ190" s="15"/>
      <c r="BA190" s="15"/>
      <c r="BB190" s="15"/>
      <c r="BC190" s="15"/>
      <c r="BD190" s="15"/>
      <c r="BE190" s="15"/>
      <c r="BF190" s="15"/>
      <c r="BG190" s="15"/>
      <c r="BH190" s="15"/>
      <c r="BI190" s="15"/>
      <c r="BJ190" s="15"/>
      <c r="BK190" s="15"/>
      <c r="BL190" s="15"/>
      <c r="BM190" s="15"/>
      <c r="BN190" s="15"/>
      <c r="BO190" s="15"/>
      <c r="BP190" s="15"/>
      <c r="BQ190" s="15"/>
      <c r="BR190" s="15"/>
      <c r="BS190" s="15"/>
    </row>
    <row r="191" spans="1:71" s="12" customFormat="1">
      <c r="A191" s="2" t="s">
        <v>162</v>
      </c>
      <c r="B191" s="49" t="s">
        <v>37</v>
      </c>
      <c r="C191" s="4">
        <f>SUM($C$192:$C$193)</f>
        <v>0</v>
      </c>
      <c r="D191" s="4">
        <f>SUM($D$192:$D$193)</f>
        <v>0</v>
      </c>
      <c r="E191" s="4">
        <f>SUM($E$192:$E$193)</f>
        <v>0.71200000000000008</v>
      </c>
      <c r="F191" s="4">
        <f t="shared" si="21"/>
        <v>0.23733333333333337</v>
      </c>
      <c r="G191" s="4" t="s">
        <v>10</v>
      </c>
      <c r="H191" s="8" t="s">
        <v>10</v>
      </c>
      <c r="I191" s="4">
        <f>SUM($I$192:$I$193)</f>
        <v>220.94455828169561</v>
      </c>
      <c r="J191" s="30"/>
      <c r="K191" s="26"/>
      <c r="L191" s="26"/>
      <c r="M191" s="26"/>
      <c r="N191" s="26"/>
      <c r="O191" s="26"/>
      <c r="P191" s="26"/>
      <c r="Q191" s="26"/>
      <c r="R191" s="26"/>
      <c r="S191" s="26"/>
      <c r="T191" s="26"/>
      <c r="U191" s="26"/>
      <c r="V191" s="26"/>
      <c r="W191" s="26"/>
      <c r="X191" s="26"/>
      <c r="Y191" s="26"/>
      <c r="Z191" s="26"/>
      <c r="AA191" s="26"/>
      <c r="AB191" s="26"/>
      <c r="AC191" s="26"/>
      <c r="AD191" s="26"/>
      <c r="AE191" s="26"/>
      <c r="AF191" s="26"/>
      <c r="AG191" s="26"/>
      <c r="AH191" s="26"/>
      <c r="AI191" s="26"/>
      <c r="AJ191" s="26"/>
      <c r="AK191" s="26"/>
      <c r="AL191" s="26"/>
      <c r="AM191" s="26"/>
      <c r="AN191" s="26"/>
      <c r="AO191" s="26"/>
      <c r="AP191" s="26"/>
      <c r="AQ191" s="26"/>
      <c r="AR191" s="26"/>
      <c r="AS191" s="26"/>
      <c r="AT191" s="26"/>
      <c r="AU191" s="26"/>
      <c r="AV191" s="26"/>
      <c r="AW191" s="26"/>
      <c r="AX191" s="26"/>
      <c r="AY191" s="26"/>
      <c r="AZ191" s="26"/>
      <c r="BA191" s="26"/>
      <c r="BB191" s="26"/>
      <c r="BC191" s="26"/>
      <c r="BD191" s="26"/>
      <c r="BE191" s="26"/>
      <c r="BF191" s="26"/>
      <c r="BG191" s="26"/>
      <c r="BH191" s="26"/>
      <c r="BI191" s="26"/>
      <c r="BJ191" s="26"/>
      <c r="BK191" s="26"/>
      <c r="BL191" s="26"/>
      <c r="BM191" s="26"/>
      <c r="BN191" s="26"/>
      <c r="BO191" s="26"/>
      <c r="BP191" s="26"/>
      <c r="BQ191" s="26"/>
      <c r="BR191" s="26"/>
      <c r="BS191" s="26"/>
    </row>
    <row r="192" spans="1:71" s="25" customFormat="1" ht="47.25">
      <c r="A192" s="2" t="s">
        <v>370</v>
      </c>
      <c r="B192" s="61" t="s">
        <v>262</v>
      </c>
      <c r="C192" s="8">
        <v>0</v>
      </c>
      <c r="D192" s="8">
        <v>0</v>
      </c>
      <c r="E192" s="8">
        <v>0.71200000000000008</v>
      </c>
      <c r="F192" s="4">
        <f t="shared" si="21"/>
        <v>0.23733333333333337</v>
      </c>
      <c r="G192" s="8">
        <v>885768.80597097229</v>
      </c>
      <c r="H192" s="8">
        <v>1.05100356465448</v>
      </c>
      <c r="I192" s="4">
        <f t="shared" ref="I192" si="25">(F192*G192*H192)/1000</f>
        <v>220.94455828169561</v>
      </c>
      <c r="J192" s="23"/>
      <c r="K192" s="23"/>
      <c r="L192" s="23"/>
      <c r="M192" s="23"/>
      <c r="N192" s="23"/>
      <c r="O192" s="23"/>
      <c r="P192" s="23"/>
      <c r="Q192" s="23"/>
      <c r="R192" s="23"/>
      <c r="S192" s="23"/>
      <c r="T192" s="23"/>
      <c r="U192" s="23"/>
      <c r="V192" s="23"/>
      <c r="W192" s="23"/>
      <c r="X192" s="23"/>
      <c r="Y192" s="23"/>
      <c r="Z192" s="23"/>
      <c r="AA192" s="23"/>
      <c r="AB192" s="23"/>
      <c r="AC192" s="23"/>
      <c r="AD192" s="23"/>
      <c r="AE192" s="23"/>
      <c r="AF192" s="23"/>
      <c r="AG192" s="23"/>
      <c r="AH192" s="23"/>
      <c r="AI192" s="23"/>
      <c r="AJ192" s="23"/>
      <c r="AK192" s="23"/>
      <c r="AL192" s="23"/>
      <c r="AM192" s="23"/>
      <c r="AN192" s="23"/>
      <c r="AO192" s="23"/>
      <c r="AP192" s="23"/>
      <c r="AQ192" s="23"/>
      <c r="AR192" s="23"/>
      <c r="AS192" s="23"/>
      <c r="AT192" s="23"/>
      <c r="AU192" s="23"/>
      <c r="AV192" s="23"/>
      <c r="AW192" s="23"/>
      <c r="AX192" s="23"/>
      <c r="AY192" s="23"/>
      <c r="AZ192" s="23"/>
      <c r="BA192" s="23"/>
      <c r="BB192" s="23"/>
      <c r="BC192" s="23"/>
      <c r="BD192" s="23"/>
      <c r="BE192" s="23"/>
      <c r="BF192" s="23"/>
      <c r="BG192" s="23"/>
      <c r="BH192" s="23"/>
      <c r="BI192" s="23"/>
      <c r="BJ192" s="23"/>
      <c r="BK192" s="23"/>
    </row>
    <row r="193" spans="1:63" s="25" customFormat="1" ht="47.25">
      <c r="A193" s="2" t="s">
        <v>371</v>
      </c>
      <c r="B193" s="61" t="s">
        <v>263</v>
      </c>
      <c r="C193" s="4">
        <v>0</v>
      </c>
      <c r="D193" s="4">
        <v>0</v>
      </c>
      <c r="E193" s="4">
        <v>0</v>
      </c>
      <c r="F193" s="4">
        <f t="shared" si="21"/>
        <v>0</v>
      </c>
      <c r="G193" s="8">
        <v>259976.18002988459</v>
      </c>
      <c r="H193" s="8">
        <v>1.05100356465448</v>
      </c>
      <c r="I193" s="4">
        <f t="shared" ref="I193" si="26">(F193*G193*H193)/1000</f>
        <v>0</v>
      </c>
      <c r="J193" s="23"/>
      <c r="K193" s="23"/>
      <c r="L193" s="23"/>
      <c r="M193" s="23"/>
      <c r="N193" s="23"/>
      <c r="O193" s="23"/>
      <c r="P193" s="23"/>
      <c r="Q193" s="23"/>
      <c r="R193" s="23"/>
      <c r="S193" s="23"/>
      <c r="T193" s="23"/>
      <c r="U193" s="23"/>
      <c r="V193" s="23"/>
      <c r="W193" s="23"/>
      <c r="X193" s="23"/>
      <c r="Y193" s="23"/>
      <c r="Z193" s="23"/>
      <c r="AA193" s="23"/>
      <c r="AB193" s="23"/>
      <c r="AC193" s="23"/>
      <c r="AD193" s="23"/>
      <c r="AE193" s="23"/>
      <c r="AF193" s="23"/>
      <c r="AG193" s="23"/>
      <c r="AH193" s="23"/>
      <c r="AI193" s="23"/>
      <c r="AJ193" s="23"/>
      <c r="AK193" s="23"/>
      <c r="AL193" s="23"/>
      <c r="AM193" s="23"/>
      <c r="AN193" s="23"/>
      <c r="AO193" s="23"/>
      <c r="AP193" s="23"/>
      <c r="AQ193" s="23"/>
      <c r="AR193" s="23"/>
      <c r="AS193" s="23"/>
      <c r="AT193" s="23"/>
      <c r="AU193" s="23"/>
      <c r="AV193" s="23"/>
      <c r="AW193" s="23"/>
      <c r="AX193" s="23"/>
      <c r="AY193" s="23"/>
      <c r="AZ193" s="23"/>
      <c r="BA193" s="23"/>
      <c r="BB193" s="23"/>
      <c r="BC193" s="23"/>
      <c r="BD193" s="23"/>
      <c r="BE193" s="23"/>
      <c r="BF193" s="23"/>
      <c r="BG193" s="23"/>
      <c r="BH193" s="23"/>
      <c r="BI193" s="23"/>
      <c r="BJ193" s="23"/>
      <c r="BK193" s="23"/>
    </row>
    <row r="194" spans="1:63" s="24" customFormat="1">
      <c r="A194" s="2" t="s">
        <v>163</v>
      </c>
      <c r="B194" s="61" t="s">
        <v>38</v>
      </c>
      <c r="C194" s="8">
        <f>SUM($C$195)</f>
        <v>0</v>
      </c>
      <c r="D194" s="8">
        <f>SUM($D$195)</f>
        <v>0</v>
      </c>
      <c r="E194" s="8">
        <f>SUM($E$195)</f>
        <v>0.69699999999999995</v>
      </c>
      <c r="F194" s="8">
        <f t="shared" si="21"/>
        <v>0.23233333333333331</v>
      </c>
      <c r="G194" s="8" t="s">
        <v>10</v>
      </c>
      <c r="H194" s="8" t="s">
        <v>10</v>
      </c>
      <c r="I194" s="8">
        <f>SUM($I$195)</f>
        <v>315.3205259435444</v>
      </c>
      <c r="J194" s="30"/>
      <c r="K194" s="23"/>
      <c r="L194" s="23"/>
      <c r="M194" s="23"/>
      <c r="N194" s="23"/>
      <c r="O194" s="23"/>
      <c r="P194" s="23"/>
      <c r="Q194" s="23"/>
      <c r="R194" s="23"/>
      <c r="S194" s="23"/>
      <c r="T194" s="23"/>
      <c r="U194" s="23"/>
      <c r="V194" s="23"/>
      <c r="W194" s="23"/>
      <c r="X194" s="23"/>
      <c r="Y194" s="23"/>
      <c r="Z194" s="23"/>
      <c r="AA194" s="23"/>
      <c r="AB194" s="23"/>
      <c r="AC194" s="23"/>
      <c r="AD194" s="23"/>
      <c r="AE194" s="23"/>
      <c r="AF194" s="23"/>
      <c r="AG194" s="23"/>
      <c r="AH194" s="23"/>
      <c r="AI194" s="23"/>
      <c r="AJ194" s="23"/>
      <c r="AK194" s="23"/>
      <c r="AL194" s="23"/>
      <c r="AM194" s="23"/>
      <c r="AN194" s="23"/>
      <c r="AO194" s="23"/>
      <c r="AP194" s="23"/>
      <c r="AQ194" s="23"/>
      <c r="AR194" s="23"/>
      <c r="AS194" s="23"/>
      <c r="AT194" s="23"/>
      <c r="AU194" s="23"/>
      <c r="AV194" s="23"/>
      <c r="AW194" s="23"/>
      <c r="AX194" s="23"/>
      <c r="AY194" s="23"/>
      <c r="AZ194" s="23"/>
      <c r="BA194" s="23"/>
      <c r="BB194" s="23"/>
      <c r="BC194" s="23"/>
      <c r="BD194" s="23"/>
      <c r="BE194" s="23"/>
      <c r="BF194" s="23"/>
      <c r="BG194" s="23"/>
      <c r="BH194" s="23"/>
      <c r="BI194" s="23"/>
      <c r="BJ194" s="23"/>
      <c r="BK194" s="23"/>
    </row>
    <row r="195" spans="1:63" s="24" customFormat="1" ht="47.25">
      <c r="A195" s="2" t="s">
        <v>372</v>
      </c>
      <c r="B195" s="61" t="s">
        <v>264</v>
      </c>
      <c r="C195" s="4">
        <v>0</v>
      </c>
      <c r="D195" s="4">
        <v>0</v>
      </c>
      <c r="E195" s="4">
        <v>0.69699999999999995</v>
      </c>
      <c r="F195" s="4">
        <f t="shared" si="21"/>
        <v>0.23233333333333331</v>
      </c>
      <c r="G195" s="8">
        <v>1291327.8867344088</v>
      </c>
      <c r="H195" s="8">
        <v>1.05100356465448</v>
      </c>
      <c r="I195" s="4">
        <f t="shared" ref="I195" si="27">(F195*G195*H195)/1000</f>
        <v>315.3205259435444</v>
      </c>
      <c r="J195" s="23"/>
      <c r="K195" s="23"/>
      <c r="L195" s="23"/>
      <c r="M195" s="23"/>
      <c r="N195" s="23"/>
      <c r="O195" s="23"/>
      <c r="P195" s="23"/>
      <c r="Q195" s="23"/>
      <c r="R195" s="23"/>
      <c r="S195" s="23"/>
      <c r="T195" s="23"/>
      <c r="U195" s="23"/>
      <c r="V195" s="23"/>
      <c r="W195" s="23"/>
      <c r="X195" s="23"/>
      <c r="Y195" s="23"/>
      <c r="Z195" s="23"/>
      <c r="AA195" s="23"/>
      <c r="AB195" s="23"/>
      <c r="AC195" s="23"/>
      <c r="AD195" s="23"/>
      <c r="AE195" s="23"/>
      <c r="AF195" s="23"/>
      <c r="AG195" s="23"/>
      <c r="AH195" s="23"/>
      <c r="AI195" s="23"/>
      <c r="AJ195" s="23"/>
      <c r="AK195" s="23"/>
      <c r="AL195" s="23"/>
      <c r="AM195" s="23"/>
      <c r="AN195" s="23"/>
      <c r="AO195" s="23"/>
      <c r="AP195" s="23"/>
      <c r="AQ195" s="23"/>
      <c r="AR195" s="23"/>
      <c r="AS195" s="23"/>
      <c r="AT195" s="23"/>
      <c r="AU195" s="23"/>
      <c r="AV195" s="23"/>
      <c r="AW195" s="23"/>
      <c r="AX195" s="23"/>
      <c r="AY195" s="23"/>
      <c r="AZ195" s="23"/>
      <c r="BA195" s="23"/>
      <c r="BB195" s="23"/>
      <c r="BC195" s="23"/>
      <c r="BD195" s="23"/>
      <c r="BE195" s="23"/>
      <c r="BF195" s="23"/>
      <c r="BG195" s="23"/>
      <c r="BH195" s="23"/>
      <c r="BI195" s="23"/>
      <c r="BJ195" s="23"/>
      <c r="BK195" s="23"/>
    </row>
    <row r="196" spans="1:63" s="24" customFormat="1">
      <c r="A196" s="2" t="s">
        <v>164</v>
      </c>
      <c r="B196" s="61" t="s">
        <v>39</v>
      </c>
      <c r="C196" s="8">
        <f>SUM($C$197)</f>
        <v>0</v>
      </c>
      <c r="D196" s="8">
        <f>SUM($D$197)</f>
        <v>0</v>
      </c>
      <c r="E196" s="8">
        <f>SUM($E$197)</f>
        <v>0</v>
      </c>
      <c r="F196" s="8">
        <f t="shared" si="21"/>
        <v>0</v>
      </c>
      <c r="G196" s="8" t="s">
        <v>10</v>
      </c>
      <c r="H196" s="8" t="s">
        <v>10</v>
      </c>
      <c r="I196" s="8">
        <f>SUM($I$197)</f>
        <v>0</v>
      </c>
      <c r="J196" s="30"/>
      <c r="K196" s="23"/>
      <c r="L196" s="23"/>
      <c r="M196" s="23"/>
      <c r="N196" s="23"/>
      <c r="O196" s="23"/>
      <c r="P196" s="23"/>
      <c r="Q196" s="23"/>
      <c r="R196" s="23"/>
      <c r="S196" s="23"/>
      <c r="T196" s="23"/>
      <c r="U196" s="23"/>
      <c r="V196" s="23"/>
      <c r="W196" s="23"/>
      <c r="X196" s="23"/>
      <c r="Y196" s="23"/>
      <c r="Z196" s="23"/>
      <c r="AA196" s="23"/>
      <c r="AB196" s="23"/>
      <c r="AC196" s="23"/>
      <c r="AD196" s="23"/>
      <c r="AE196" s="23"/>
      <c r="AF196" s="23"/>
      <c r="AG196" s="23"/>
      <c r="AH196" s="23"/>
      <c r="AI196" s="23"/>
      <c r="AJ196" s="23"/>
      <c r="AK196" s="23"/>
      <c r="AL196" s="23"/>
      <c r="AM196" s="23"/>
      <c r="AN196" s="23"/>
      <c r="AO196" s="23"/>
      <c r="AP196" s="23"/>
      <c r="AQ196" s="23"/>
      <c r="AR196" s="23"/>
      <c r="AS196" s="23"/>
      <c r="AT196" s="23"/>
      <c r="AU196" s="23"/>
      <c r="AV196" s="23"/>
      <c r="AW196" s="23"/>
      <c r="AX196" s="23"/>
      <c r="AY196" s="23"/>
      <c r="AZ196" s="23"/>
      <c r="BA196" s="23"/>
      <c r="BB196" s="23"/>
      <c r="BC196" s="23"/>
      <c r="BD196" s="23"/>
      <c r="BE196" s="23"/>
      <c r="BF196" s="23"/>
      <c r="BG196" s="23"/>
      <c r="BH196" s="23"/>
      <c r="BI196" s="23"/>
      <c r="BJ196" s="23"/>
      <c r="BK196" s="23"/>
    </row>
    <row r="197" spans="1:63" s="24" customFormat="1" ht="47.25">
      <c r="A197" s="2" t="s">
        <v>373</v>
      </c>
      <c r="B197" s="61" t="s">
        <v>265</v>
      </c>
      <c r="C197" s="4">
        <v>0</v>
      </c>
      <c r="D197" s="4">
        <v>0</v>
      </c>
      <c r="E197" s="4">
        <v>0</v>
      </c>
      <c r="F197" s="4">
        <f t="shared" si="21"/>
        <v>0</v>
      </c>
      <c r="G197" s="8">
        <v>1203889.8622420207</v>
      </c>
      <c r="H197" s="8">
        <v>1.05100356465448</v>
      </c>
      <c r="I197" s="4">
        <f t="shared" ref="I197" si="28">(F197*G197*H197)/1000</f>
        <v>0</v>
      </c>
      <c r="J197" s="23"/>
      <c r="K197" s="23"/>
      <c r="L197" s="23"/>
      <c r="M197" s="23"/>
      <c r="N197" s="23"/>
      <c r="O197" s="23"/>
      <c r="P197" s="23"/>
      <c r="Q197" s="23"/>
      <c r="R197" s="23"/>
      <c r="S197" s="23"/>
      <c r="T197" s="23"/>
      <c r="U197" s="23"/>
      <c r="V197" s="23"/>
      <c r="W197" s="23"/>
      <c r="X197" s="23"/>
      <c r="Y197" s="23"/>
      <c r="Z197" s="23"/>
      <c r="AA197" s="23"/>
      <c r="AB197" s="23"/>
      <c r="AC197" s="23"/>
      <c r="AD197" s="23"/>
      <c r="AE197" s="23"/>
      <c r="AF197" s="23"/>
      <c r="AG197" s="23"/>
      <c r="AH197" s="23"/>
      <c r="AI197" s="23"/>
      <c r="AJ197" s="23"/>
      <c r="AK197" s="23"/>
      <c r="AL197" s="23"/>
      <c r="AM197" s="23"/>
      <c r="AN197" s="23"/>
      <c r="AO197" s="23"/>
      <c r="AP197" s="23"/>
      <c r="AQ197" s="23"/>
      <c r="AR197" s="23"/>
      <c r="AS197" s="23"/>
      <c r="AT197" s="23"/>
      <c r="AU197" s="23"/>
      <c r="AV197" s="23"/>
      <c r="AW197" s="23"/>
      <c r="AX197" s="23"/>
      <c r="AY197" s="23"/>
      <c r="AZ197" s="23"/>
      <c r="BA197" s="23"/>
      <c r="BB197" s="23"/>
      <c r="BC197" s="23"/>
      <c r="BD197" s="23"/>
      <c r="BE197" s="23"/>
      <c r="BF197" s="23"/>
      <c r="BG197" s="23"/>
      <c r="BH197" s="23"/>
      <c r="BI197" s="23"/>
      <c r="BJ197" s="23"/>
      <c r="BK197" s="23"/>
    </row>
    <row r="198" spans="1:63">
      <c r="A198" s="2" t="s">
        <v>165</v>
      </c>
      <c r="B198" s="49" t="s">
        <v>65</v>
      </c>
      <c r="C198" s="4">
        <f>SUM($C$199,$C$203,$C$206)</f>
        <v>0</v>
      </c>
      <c r="D198" s="4">
        <f>SUM($D$199,$D$203,$D$206)</f>
        <v>0</v>
      </c>
      <c r="E198" s="4">
        <f>SUM($E$199,$E$203,$E$206)</f>
        <v>0</v>
      </c>
      <c r="F198" s="4">
        <f t="shared" si="21"/>
        <v>0</v>
      </c>
      <c r="G198" s="4" t="s">
        <v>10</v>
      </c>
      <c r="H198" s="4" t="s">
        <v>10</v>
      </c>
      <c r="I198" s="4">
        <f>SUM($I$199,$I$203,$I$206)</f>
        <v>0</v>
      </c>
      <c r="J198" s="30"/>
    </row>
    <row r="199" spans="1:63" s="24" customFormat="1">
      <c r="A199" s="2" t="s">
        <v>321</v>
      </c>
      <c r="B199" s="61" t="s">
        <v>37</v>
      </c>
      <c r="C199" s="8">
        <f>SUM($C$200:$C$202)</f>
        <v>0</v>
      </c>
      <c r="D199" s="8">
        <f>SUM($D$200:$D$202)</f>
        <v>0</v>
      </c>
      <c r="E199" s="8">
        <f>SUM($E$200:$E$202)</f>
        <v>0</v>
      </c>
      <c r="F199" s="8">
        <f t="shared" si="21"/>
        <v>0</v>
      </c>
      <c r="G199" s="8" t="s">
        <v>10</v>
      </c>
      <c r="H199" s="8" t="s">
        <v>10</v>
      </c>
      <c r="I199" s="8">
        <f>SUM($I$200:$I$202)</f>
        <v>0</v>
      </c>
      <c r="J199" s="30"/>
      <c r="K199" s="23"/>
      <c r="L199" s="23"/>
      <c r="M199" s="23"/>
      <c r="N199" s="23"/>
      <c r="O199" s="23"/>
      <c r="P199" s="23"/>
      <c r="Q199" s="23"/>
      <c r="R199" s="23"/>
      <c r="S199" s="23"/>
      <c r="T199" s="23"/>
      <c r="U199" s="23"/>
      <c r="V199" s="23"/>
      <c r="W199" s="23"/>
      <c r="X199" s="23"/>
      <c r="Y199" s="23"/>
      <c r="Z199" s="23"/>
      <c r="AA199" s="23"/>
      <c r="AB199" s="23"/>
      <c r="AC199" s="23"/>
      <c r="AD199" s="23"/>
      <c r="AE199" s="23"/>
      <c r="AF199" s="23"/>
      <c r="AG199" s="23"/>
      <c r="AH199" s="23"/>
      <c r="AI199" s="23"/>
      <c r="AJ199" s="23"/>
      <c r="AK199" s="23"/>
      <c r="AL199" s="23"/>
      <c r="AM199" s="23"/>
      <c r="AN199" s="23"/>
      <c r="AO199" s="23"/>
      <c r="AP199" s="23"/>
      <c r="AQ199" s="23"/>
      <c r="AR199" s="23"/>
      <c r="AS199" s="23"/>
      <c r="AT199" s="23"/>
      <c r="AU199" s="23"/>
      <c r="AV199" s="23"/>
      <c r="AW199" s="23"/>
      <c r="AX199" s="23"/>
      <c r="AY199" s="23"/>
      <c r="AZ199" s="23"/>
      <c r="BA199" s="23"/>
      <c r="BB199" s="23"/>
      <c r="BC199" s="23"/>
      <c r="BD199" s="23"/>
      <c r="BE199" s="23"/>
      <c r="BF199" s="23"/>
      <c r="BG199" s="23"/>
      <c r="BH199" s="23"/>
      <c r="BI199" s="23"/>
      <c r="BJ199" s="23"/>
      <c r="BK199" s="23"/>
    </row>
    <row r="200" spans="1:63" s="24" customFormat="1" ht="47.25">
      <c r="A200" s="2" t="s">
        <v>374</v>
      </c>
      <c r="B200" s="61" t="s">
        <v>266</v>
      </c>
      <c r="C200" s="4">
        <v>0</v>
      </c>
      <c r="D200" s="4">
        <v>0</v>
      </c>
      <c r="E200" s="4">
        <v>0</v>
      </c>
      <c r="F200" s="4">
        <f t="shared" si="21"/>
        <v>0</v>
      </c>
      <c r="G200" s="31">
        <v>723248.16593858926</v>
      </c>
      <c r="H200" s="8">
        <v>1.05100356465448</v>
      </c>
      <c r="I200" s="4">
        <f t="shared" ref="I200:I202" si="29">(F200*G200*H200)/1000</f>
        <v>0</v>
      </c>
      <c r="J200" s="23"/>
      <c r="K200" s="23"/>
      <c r="L200" s="23"/>
      <c r="M200" s="23"/>
      <c r="N200" s="23"/>
      <c r="O200" s="23"/>
      <c r="P200" s="23"/>
      <c r="Q200" s="23"/>
      <c r="R200" s="23"/>
      <c r="S200" s="23"/>
      <c r="T200" s="23"/>
      <c r="U200" s="23"/>
      <c r="V200" s="23"/>
      <c r="W200" s="23"/>
      <c r="X200" s="23"/>
      <c r="Y200" s="23"/>
      <c r="Z200" s="23"/>
      <c r="AA200" s="23"/>
      <c r="AB200" s="23"/>
      <c r="AC200" s="23"/>
      <c r="AD200" s="23"/>
      <c r="AE200" s="23"/>
      <c r="AF200" s="23"/>
      <c r="AG200" s="23"/>
      <c r="AH200" s="23"/>
      <c r="AI200" s="23"/>
      <c r="AJ200" s="23"/>
      <c r="AK200" s="23"/>
      <c r="AL200" s="23"/>
      <c r="AM200" s="23"/>
      <c r="AN200" s="23"/>
      <c r="AO200" s="23"/>
      <c r="AP200" s="23"/>
      <c r="AQ200" s="23"/>
      <c r="AR200" s="23"/>
      <c r="AS200" s="23"/>
      <c r="AT200" s="23"/>
      <c r="AU200" s="23"/>
      <c r="AV200" s="23"/>
      <c r="AW200" s="23"/>
      <c r="AX200" s="23"/>
      <c r="AY200" s="23"/>
      <c r="AZ200" s="23"/>
      <c r="BA200" s="23"/>
      <c r="BB200" s="23"/>
      <c r="BC200" s="23"/>
      <c r="BD200" s="23"/>
      <c r="BE200" s="23"/>
      <c r="BF200" s="23"/>
      <c r="BG200" s="23"/>
      <c r="BH200" s="23"/>
      <c r="BI200" s="23"/>
      <c r="BJ200" s="23"/>
      <c r="BK200" s="23"/>
    </row>
    <row r="201" spans="1:63" s="24" customFormat="1" ht="47.25">
      <c r="A201" s="2" t="s">
        <v>375</v>
      </c>
      <c r="B201" s="61" t="s">
        <v>267</v>
      </c>
      <c r="C201" s="4">
        <v>0</v>
      </c>
      <c r="D201" s="4">
        <v>0</v>
      </c>
      <c r="E201" s="4">
        <v>0</v>
      </c>
      <c r="F201" s="4">
        <f t="shared" si="21"/>
        <v>0</v>
      </c>
      <c r="G201" s="31">
        <v>526588.4996808049</v>
      </c>
      <c r="H201" s="8">
        <v>1.05100356465448</v>
      </c>
      <c r="I201" s="4">
        <f t="shared" si="29"/>
        <v>0</v>
      </c>
      <c r="J201" s="23"/>
      <c r="K201" s="23"/>
      <c r="L201" s="23"/>
      <c r="M201" s="23"/>
      <c r="N201" s="23"/>
      <c r="O201" s="23"/>
      <c r="P201" s="23"/>
      <c r="Q201" s="23"/>
      <c r="R201" s="23"/>
      <c r="S201" s="23"/>
      <c r="T201" s="23"/>
      <c r="U201" s="23"/>
      <c r="V201" s="23"/>
      <c r="W201" s="23"/>
      <c r="X201" s="23"/>
      <c r="Y201" s="23"/>
      <c r="Z201" s="23"/>
      <c r="AA201" s="23"/>
      <c r="AB201" s="23"/>
      <c r="AC201" s="23"/>
      <c r="AD201" s="23"/>
      <c r="AE201" s="23"/>
      <c r="AF201" s="23"/>
      <c r="AG201" s="23"/>
      <c r="AH201" s="23"/>
      <c r="AI201" s="23"/>
      <c r="AJ201" s="23"/>
      <c r="AK201" s="23"/>
      <c r="AL201" s="23"/>
      <c r="AM201" s="23"/>
      <c r="AN201" s="23"/>
      <c r="AO201" s="23"/>
      <c r="AP201" s="23"/>
      <c r="AQ201" s="23"/>
      <c r="AR201" s="23"/>
      <c r="AS201" s="23"/>
      <c r="AT201" s="23"/>
      <c r="AU201" s="23"/>
      <c r="AV201" s="23"/>
      <c r="AW201" s="23"/>
      <c r="AX201" s="23"/>
      <c r="AY201" s="23"/>
      <c r="AZ201" s="23"/>
      <c r="BA201" s="23"/>
      <c r="BB201" s="23"/>
      <c r="BC201" s="23"/>
      <c r="BD201" s="23"/>
      <c r="BE201" s="23"/>
      <c r="BF201" s="23"/>
      <c r="BG201" s="23"/>
      <c r="BH201" s="23"/>
      <c r="BI201" s="23"/>
      <c r="BJ201" s="23"/>
      <c r="BK201" s="23"/>
    </row>
    <row r="202" spans="1:63" s="24" customFormat="1" ht="47.25">
      <c r="A202" s="2" t="s">
        <v>376</v>
      </c>
      <c r="B202" s="61" t="s">
        <v>268</v>
      </c>
      <c r="C202" s="4">
        <v>0</v>
      </c>
      <c r="D202" s="4">
        <v>0</v>
      </c>
      <c r="E202" s="4">
        <v>0</v>
      </c>
      <c r="F202" s="4">
        <f t="shared" si="21"/>
        <v>0</v>
      </c>
      <c r="G202" s="31">
        <v>1734447.2100635932</v>
      </c>
      <c r="H202" s="8">
        <v>1.05100356465448</v>
      </c>
      <c r="I202" s="4">
        <f t="shared" si="29"/>
        <v>0</v>
      </c>
      <c r="J202" s="23"/>
      <c r="K202" s="23"/>
      <c r="L202" s="23"/>
      <c r="M202" s="23"/>
      <c r="N202" s="23"/>
      <c r="O202" s="23"/>
      <c r="P202" s="23"/>
      <c r="Q202" s="23"/>
      <c r="R202" s="23"/>
      <c r="S202" s="23"/>
      <c r="T202" s="23"/>
      <c r="U202" s="23"/>
      <c r="V202" s="23"/>
      <c r="W202" s="23"/>
      <c r="X202" s="23"/>
      <c r="Y202" s="23"/>
      <c r="Z202" s="23"/>
      <c r="AA202" s="23"/>
      <c r="AB202" s="23"/>
      <c r="AC202" s="23"/>
      <c r="AD202" s="23"/>
      <c r="AE202" s="23"/>
      <c r="AF202" s="23"/>
      <c r="AG202" s="23"/>
      <c r="AH202" s="23"/>
      <c r="AI202" s="23"/>
      <c r="AJ202" s="23"/>
      <c r="AK202" s="23"/>
      <c r="AL202" s="23"/>
      <c r="AM202" s="23"/>
      <c r="AN202" s="23"/>
      <c r="AO202" s="23"/>
      <c r="AP202" s="23"/>
      <c r="AQ202" s="23"/>
      <c r="AR202" s="23"/>
      <c r="AS202" s="23"/>
      <c r="AT202" s="23"/>
      <c r="AU202" s="23"/>
      <c r="AV202" s="23"/>
      <c r="AW202" s="23"/>
      <c r="AX202" s="23"/>
      <c r="AY202" s="23"/>
      <c r="AZ202" s="23"/>
      <c r="BA202" s="23"/>
      <c r="BB202" s="23"/>
      <c r="BC202" s="23"/>
      <c r="BD202" s="23"/>
      <c r="BE202" s="23"/>
      <c r="BF202" s="23"/>
      <c r="BG202" s="23"/>
      <c r="BH202" s="23"/>
      <c r="BI202" s="23"/>
      <c r="BJ202" s="23"/>
      <c r="BK202" s="23"/>
    </row>
    <row r="203" spans="1:63" s="24" customFormat="1">
      <c r="A203" s="2" t="s">
        <v>322</v>
      </c>
      <c r="B203" s="61" t="s">
        <v>38</v>
      </c>
      <c r="C203" s="8">
        <f>SUM($C$204:$C$205)</f>
        <v>0</v>
      </c>
      <c r="D203" s="8">
        <f>SUM($D$204:$D$205)</f>
        <v>0</v>
      </c>
      <c r="E203" s="8">
        <f>SUM($E$204:$E$205)</f>
        <v>0</v>
      </c>
      <c r="F203" s="8">
        <f t="shared" si="21"/>
        <v>0</v>
      </c>
      <c r="G203" s="31" t="s">
        <v>10</v>
      </c>
      <c r="H203" s="8" t="s">
        <v>10</v>
      </c>
      <c r="I203" s="8">
        <f>SUM($I$204:$I$205)</f>
        <v>0</v>
      </c>
      <c r="J203" s="30"/>
      <c r="K203" s="23"/>
      <c r="L203" s="23"/>
      <c r="M203" s="23"/>
      <c r="N203" s="23"/>
      <c r="O203" s="23"/>
      <c r="P203" s="23"/>
      <c r="Q203" s="23"/>
      <c r="R203" s="23"/>
      <c r="S203" s="23"/>
      <c r="T203" s="23"/>
      <c r="U203" s="23"/>
      <c r="V203" s="23"/>
      <c r="W203" s="23"/>
      <c r="X203" s="23"/>
      <c r="Y203" s="23"/>
      <c r="Z203" s="23"/>
      <c r="AA203" s="23"/>
      <c r="AB203" s="23"/>
      <c r="AC203" s="23"/>
      <c r="AD203" s="23"/>
      <c r="AE203" s="23"/>
      <c r="AF203" s="23"/>
      <c r="AG203" s="23"/>
      <c r="AH203" s="23"/>
      <c r="AI203" s="23"/>
      <c r="AJ203" s="23"/>
      <c r="AK203" s="23"/>
      <c r="AL203" s="23"/>
      <c r="AM203" s="23"/>
      <c r="AN203" s="23"/>
      <c r="AO203" s="23"/>
      <c r="AP203" s="23"/>
      <c r="AQ203" s="23"/>
      <c r="AR203" s="23"/>
      <c r="AS203" s="23"/>
      <c r="AT203" s="23"/>
      <c r="AU203" s="23"/>
      <c r="AV203" s="23"/>
      <c r="AW203" s="23"/>
      <c r="AX203" s="23"/>
      <c r="AY203" s="23"/>
      <c r="AZ203" s="23"/>
      <c r="BA203" s="23"/>
      <c r="BB203" s="23"/>
      <c r="BC203" s="23"/>
      <c r="BD203" s="23"/>
      <c r="BE203" s="23"/>
      <c r="BF203" s="23"/>
      <c r="BG203" s="23"/>
      <c r="BH203" s="23"/>
      <c r="BI203" s="23"/>
      <c r="BJ203" s="23"/>
      <c r="BK203" s="23"/>
    </row>
    <row r="204" spans="1:63" s="24" customFormat="1" ht="47.25">
      <c r="A204" s="2" t="s">
        <v>377</v>
      </c>
      <c r="B204" s="61" t="s">
        <v>269</v>
      </c>
      <c r="C204" s="4">
        <v>0</v>
      </c>
      <c r="D204" s="4">
        <v>0</v>
      </c>
      <c r="E204" s="4">
        <v>0</v>
      </c>
      <c r="F204" s="4">
        <f t="shared" si="21"/>
        <v>0</v>
      </c>
      <c r="G204" s="8">
        <v>1327516.1254305413</v>
      </c>
      <c r="H204" s="8">
        <v>1.05100356465448</v>
      </c>
      <c r="I204" s="4">
        <f t="shared" ref="I204:I205" si="30">(F204*G204*H204)/1000</f>
        <v>0</v>
      </c>
      <c r="J204" s="23"/>
      <c r="K204" s="23"/>
      <c r="L204" s="23"/>
      <c r="M204" s="23"/>
      <c r="N204" s="23"/>
      <c r="O204" s="23"/>
      <c r="P204" s="23"/>
      <c r="Q204" s="23"/>
      <c r="R204" s="23"/>
      <c r="S204" s="23"/>
      <c r="T204" s="23"/>
      <c r="U204" s="23"/>
      <c r="V204" s="23"/>
      <c r="W204" s="23"/>
      <c r="X204" s="23"/>
      <c r="Y204" s="23"/>
      <c r="Z204" s="23"/>
      <c r="AA204" s="23"/>
      <c r="AB204" s="23"/>
      <c r="AC204" s="23"/>
      <c r="AD204" s="23"/>
      <c r="AE204" s="23"/>
      <c r="AF204" s="23"/>
      <c r="AG204" s="23"/>
      <c r="AH204" s="23"/>
      <c r="AI204" s="23"/>
      <c r="AJ204" s="23"/>
      <c r="AK204" s="23"/>
      <c r="AL204" s="23"/>
      <c r="AM204" s="23"/>
      <c r="AN204" s="23"/>
      <c r="AO204" s="23"/>
      <c r="AP204" s="23"/>
      <c r="AQ204" s="23"/>
      <c r="AR204" s="23"/>
      <c r="AS204" s="23"/>
      <c r="AT204" s="23"/>
      <c r="AU204" s="23"/>
      <c r="AV204" s="23"/>
      <c r="AW204" s="23"/>
      <c r="AX204" s="23"/>
      <c r="AY204" s="23"/>
      <c r="AZ204" s="23"/>
      <c r="BA204" s="23"/>
      <c r="BB204" s="23"/>
      <c r="BC204" s="23"/>
      <c r="BD204" s="23"/>
      <c r="BE204" s="23"/>
      <c r="BF204" s="23"/>
      <c r="BG204" s="23"/>
      <c r="BH204" s="23"/>
      <c r="BI204" s="23"/>
      <c r="BJ204" s="23"/>
      <c r="BK204" s="23"/>
    </row>
    <row r="205" spans="1:63" s="24" customFormat="1" ht="47.25">
      <c r="A205" s="2" t="s">
        <v>378</v>
      </c>
      <c r="B205" s="61" t="s">
        <v>270</v>
      </c>
      <c r="C205" s="4">
        <v>0</v>
      </c>
      <c r="D205" s="4">
        <v>0</v>
      </c>
      <c r="E205" s="4">
        <v>0</v>
      </c>
      <c r="F205" s="4">
        <f t="shared" si="21"/>
        <v>0</v>
      </c>
      <c r="G205" s="8">
        <v>605633.39199295198</v>
      </c>
      <c r="H205" s="8">
        <v>1.05100356465448</v>
      </c>
      <c r="I205" s="4">
        <f t="shared" si="30"/>
        <v>0</v>
      </c>
      <c r="J205" s="23"/>
      <c r="K205" s="23"/>
      <c r="L205" s="23"/>
      <c r="M205" s="23"/>
      <c r="N205" s="23"/>
      <c r="O205" s="23"/>
      <c r="P205" s="23"/>
      <c r="Q205" s="23"/>
      <c r="R205" s="23"/>
      <c r="S205" s="23"/>
      <c r="T205" s="23"/>
      <c r="U205" s="23"/>
      <c r="V205" s="23"/>
      <c r="W205" s="23"/>
      <c r="X205" s="23"/>
      <c r="Y205" s="23"/>
      <c r="Z205" s="23"/>
      <c r="AA205" s="23"/>
      <c r="AB205" s="23"/>
      <c r="AC205" s="23"/>
      <c r="AD205" s="23"/>
      <c r="AE205" s="23"/>
      <c r="AF205" s="23"/>
      <c r="AG205" s="23"/>
      <c r="AH205" s="23"/>
      <c r="AI205" s="23"/>
      <c r="AJ205" s="23"/>
      <c r="AK205" s="23"/>
      <c r="AL205" s="23"/>
      <c r="AM205" s="23"/>
      <c r="AN205" s="23"/>
      <c r="AO205" s="23"/>
      <c r="AP205" s="23"/>
      <c r="AQ205" s="23"/>
      <c r="AR205" s="23"/>
      <c r="AS205" s="23"/>
      <c r="AT205" s="23"/>
      <c r="AU205" s="23"/>
      <c r="AV205" s="23"/>
      <c r="AW205" s="23"/>
      <c r="AX205" s="23"/>
      <c r="AY205" s="23"/>
      <c r="AZ205" s="23"/>
      <c r="BA205" s="23"/>
      <c r="BB205" s="23"/>
      <c r="BC205" s="23"/>
      <c r="BD205" s="23"/>
      <c r="BE205" s="23"/>
      <c r="BF205" s="23"/>
      <c r="BG205" s="23"/>
      <c r="BH205" s="23"/>
      <c r="BI205" s="23"/>
      <c r="BJ205" s="23"/>
      <c r="BK205" s="23"/>
    </row>
    <row r="206" spans="1:63" s="24" customFormat="1">
      <c r="A206" s="2" t="s">
        <v>323</v>
      </c>
      <c r="B206" s="61" t="s">
        <v>39</v>
      </c>
      <c r="C206" s="8">
        <f>SUM($C$207)</f>
        <v>0</v>
      </c>
      <c r="D206" s="8">
        <f>SUM($D$207)</f>
        <v>0</v>
      </c>
      <c r="E206" s="8">
        <f>SUM($E$207)</f>
        <v>0</v>
      </c>
      <c r="F206" s="8">
        <f t="shared" si="21"/>
        <v>0</v>
      </c>
      <c r="G206" s="8" t="s">
        <v>10</v>
      </c>
      <c r="H206" s="8" t="s">
        <v>10</v>
      </c>
      <c r="I206" s="8">
        <f>SUM($I$207)</f>
        <v>0</v>
      </c>
      <c r="J206" s="30"/>
      <c r="K206" s="23"/>
      <c r="L206" s="23"/>
      <c r="M206" s="23"/>
      <c r="N206" s="23"/>
      <c r="O206" s="23"/>
      <c r="P206" s="23"/>
      <c r="Q206" s="23"/>
      <c r="R206" s="23"/>
      <c r="S206" s="23"/>
      <c r="T206" s="23"/>
      <c r="U206" s="23"/>
      <c r="V206" s="23"/>
      <c r="W206" s="23"/>
      <c r="X206" s="23"/>
      <c r="Y206" s="23"/>
      <c r="Z206" s="23"/>
      <c r="AA206" s="23"/>
      <c r="AB206" s="23"/>
      <c r="AC206" s="23"/>
      <c r="AD206" s="23"/>
      <c r="AE206" s="23"/>
      <c r="AF206" s="23"/>
      <c r="AG206" s="23"/>
      <c r="AH206" s="23"/>
      <c r="AI206" s="23"/>
      <c r="AJ206" s="23"/>
      <c r="AK206" s="23"/>
      <c r="AL206" s="23"/>
      <c r="AM206" s="23"/>
      <c r="AN206" s="23"/>
      <c r="AO206" s="23"/>
      <c r="AP206" s="23"/>
      <c r="AQ206" s="23"/>
      <c r="AR206" s="23"/>
      <c r="AS206" s="23"/>
      <c r="AT206" s="23"/>
      <c r="AU206" s="23"/>
      <c r="AV206" s="23"/>
      <c r="AW206" s="23"/>
      <c r="AX206" s="23"/>
      <c r="AY206" s="23"/>
      <c r="AZ206" s="23"/>
      <c r="BA206" s="23"/>
      <c r="BB206" s="23"/>
      <c r="BC206" s="23"/>
      <c r="BD206" s="23"/>
      <c r="BE206" s="23"/>
      <c r="BF206" s="23"/>
      <c r="BG206" s="23"/>
      <c r="BH206" s="23"/>
      <c r="BI206" s="23"/>
      <c r="BJ206" s="23"/>
      <c r="BK206" s="23"/>
    </row>
    <row r="207" spans="1:63" s="24" customFormat="1" ht="47.25">
      <c r="A207" s="2" t="s">
        <v>379</v>
      </c>
      <c r="B207" s="61" t="s">
        <v>271</v>
      </c>
      <c r="C207" s="4">
        <v>0</v>
      </c>
      <c r="D207" s="4">
        <v>0</v>
      </c>
      <c r="E207" s="4">
        <v>0</v>
      </c>
      <c r="F207" s="4">
        <f t="shared" si="21"/>
        <v>0</v>
      </c>
      <c r="G207" s="8">
        <v>1495077.0616187151</v>
      </c>
      <c r="H207" s="8">
        <v>1.05100356465448</v>
      </c>
      <c r="I207" s="4">
        <f t="shared" ref="I207" si="31">(F207*G207*H207)/1000</f>
        <v>0</v>
      </c>
      <c r="J207" s="23"/>
      <c r="K207" s="23"/>
      <c r="L207" s="23"/>
      <c r="M207" s="23"/>
      <c r="N207" s="23"/>
      <c r="O207" s="23"/>
      <c r="P207" s="23"/>
      <c r="Q207" s="23"/>
      <c r="R207" s="23"/>
      <c r="S207" s="23"/>
      <c r="T207" s="23"/>
      <c r="U207" s="23"/>
      <c r="V207" s="23"/>
      <c r="W207" s="23"/>
      <c r="X207" s="23"/>
      <c r="Y207" s="23"/>
      <c r="Z207" s="23"/>
      <c r="AA207" s="23"/>
      <c r="AB207" s="23"/>
      <c r="AC207" s="23"/>
      <c r="AD207" s="23"/>
      <c r="AE207" s="23"/>
      <c r="AF207" s="23"/>
      <c r="AG207" s="23"/>
      <c r="AH207" s="23"/>
      <c r="AI207" s="23"/>
      <c r="AJ207" s="23"/>
      <c r="AK207" s="23"/>
      <c r="AL207" s="23"/>
      <c r="AM207" s="23"/>
      <c r="AN207" s="23"/>
      <c r="AO207" s="23"/>
      <c r="AP207" s="23"/>
      <c r="AQ207" s="23"/>
      <c r="AR207" s="23"/>
      <c r="AS207" s="23"/>
      <c r="AT207" s="23"/>
      <c r="AU207" s="23"/>
      <c r="AV207" s="23"/>
      <c r="AW207" s="23"/>
      <c r="AX207" s="23"/>
      <c r="AY207" s="23"/>
      <c r="AZ207" s="23"/>
      <c r="BA207" s="23"/>
      <c r="BB207" s="23"/>
      <c r="BC207" s="23"/>
      <c r="BD207" s="23"/>
      <c r="BE207" s="23"/>
      <c r="BF207" s="23"/>
      <c r="BG207" s="23"/>
      <c r="BH207" s="23"/>
      <c r="BI207" s="23"/>
      <c r="BJ207" s="23"/>
      <c r="BK207" s="23"/>
    </row>
    <row r="208" spans="1:63" ht="31.5">
      <c r="A208" s="2" t="s">
        <v>166</v>
      </c>
      <c r="B208" s="61" t="s">
        <v>67</v>
      </c>
      <c r="C208" s="4">
        <f>SUM($C$209)</f>
        <v>0</v>
      </c>
      <c r="D208" s="4">
        <f>SUM($D$209)</f>
        <v>5.7999999999999996E-2</v>
      </c>
      <c r="E208" s="4">
        <f>SUM($E$209)</f>
        <v>1.1589999999999998</v>
      </c>
      <c r="F208" s="4">
        <f t="shared" si="21"/>
        <v>0.40566666666666662</v>
      </c>
      <c r="G208" s="4" t="s">
        <v>10</v>
      </c>
      <c r="H208" s="4" t="s">
        <v>10</v>
      </c>
      <c r="I208" s="4">
        <f>SUM($I$209)</f>
        <v>933.40074093128283</v>
      </c>
      <c r="J208" s="30"/>
    </row>
    <row r="209" spans="1:71">
      <c r="A209" s="2" t="s">
        <v>167</v>
      </c>
      <c r="B209" s="61" t="s">
        <v>60</v>
      </c>
      <c r="C209" s="4">
        <f>SUM($C$210,$C$214,$C$217)</f>
        <v>0</v>
      </c>
      <c r="D209" s="4">
        <f>SUM($D$210,$D$214,$D$217)</f>
        <v>5.7999999999999996E-2</v>
      </c>
      <c r="E209" s="4">
        <f>SUM($E$210,$E$214,$E$217)</f>
        <v>1.1589999999999998</v>
      </c>
      <c r="F209" s="4">
        <f t="shared" si="21"/>
        <v>0.40566666666666662</v>
      </c>
      <c r="G209" s="4" t="s">
        <v>10</v>
      </c>
      <c r="H209" s="4" t="s">
        <v>10</v>
      </c>
      <c r="I209" s="4">
        <f>SUM($I$210,$I$214,$I$217)</f>
        <v>933.40074093128283</v>
      </c>
      <c r="J209" s="30"/>
    </row>
    <row r="210" spans="1:71">
      <c r="A210" s="2" t="s">
        <v>168</v>
      </c>
      <c r="B210" s="61" t="s">
        <v>37</v>
      </c>
      <c r="C210" s="4">
        <f>SUM($C$211:$C$213)</f>
        <v>0</v>
      </c>
      <c r="D210" s="4">
        <f>SUM($D$211:$D$213)</f>
        <v>5.7999999999999996E-2</v>
      </c>
      <c r="E210" s="4">
        <f>SUM($E$211:$E$213)</f>
        <v>1.1589999999999998</v>
      </c>
      <c r="F210" s="4">
        <f t="shared" ref="F210:F273" si="32">SUM(C210:E210)/3</f>
        <v>0.40566666666666662</v>
      </c>
      <c r="G210" s="4" t="s">
        <v>10</v>
      </c>
      <c r="H210" s="8" t="s">
        <v>10</v>
      </c>
      <c r="I210" s="4">
        <f>SUM($I$211:$I$213)</f>
        <v>933.40074093128283</v>
      </c>
      <c r="J210" s="30"/>
      <c r="K210" s="26"/>
      <c r="L210" s="26"/>
      <c r="M210" s="26"/>
      <c r="N210" s="26"/>
      <c r="O210" s="26"/>
      <c r="P210" s="26"/>
      <c r="Q210" s="26"/>
      <c r="R210" s="26"/>
      <c r="S210" s="26"/>
      <c r="T210" s="26"/>
      <c r="U210" s="26"/>
      <c r="V210" s="26"/>
      <c r="W210" s="26"/>
      <c r="X210" s="26"/>
      <c r="Y210" s="26"/>
      <c r="Z210" s="26"/>
      <c r="AA210" s="26"/>
      <c r="AB210" s="26"/>
      <c r="AC210" s="26"/>
      <c r="AD210" s="26"/>
      <c r="AE210" s="26"/>
      <c r="AF210" s="26"/>
      <c r="AG210" s="26"/>
      <c r="AH210" s="26"/>
      <c r="AI210" s="26"/>
      <c r="AJ210" s="26"/>
      <c r="AK210" s="26"/>
      <c r="AL210" s="26"/>
      <c r="AM210" s="26"/>
      <c r="AN210" s="26"/>
      <c r="AO210" s="26"/>
      <c r="AP210" s="26"/>
      <c r="AQ210" s="26"/>
      <c r="AR210" s="26"/>
      <c r="AS210" s="26"/>
      <c r="AT210" s="26"/>
      <c r="AU210" s="26"/>
      <c r="AV210" s="26"/>
      <c r="AW210" s="26"/>
      <c r="AX210" s="26"/>
      <c r="AY210" s="26"/>
      <c r="AZ210" s="26"/>
      <c r="BA210" s="26"/>
      <c r="BB210" s="26"/>
      <c r="BC210" s="26"/>
      <c r="BD210" s="26"/>
      <c r="BE210" s="26"/>
      <c r="BF210" s="26"/>
      <c r="BG210" s="26"/>
      <c r="BH210" s="26"/>
      <c r="BI210" s="26"/>
      <c r="BJ210" s="26"/>
      <c r="BK210" s="26"/>
      <c r="BL210" s="26"/>
      <c r="BM210" s="26"/>
      <c r="BN210" s="26"/>
      <c r="BO210" s="26"/>
      <c r="BP210" s="26"/>
      <c r="BQ210" s="26"/>
      <c r="BR210" s="26"/>
      <c r="BS210" s="26"/>
    </row>
    <row r="211" spans="1:71" s="24" customFormat="1" ht="47.25">
      <c r="A211" s="2" t="s">
        <v>380</v>
      </c>
      <c r="B211" s="61" t="s">
        <v>272</v>
      </c>
      <c r="C211" s="4">
        <v>0</v>
      </c>
      <c r="D211" s="4">
        <v>5.7999999999999996E-2</v>
      </c>
      <c r="E211" s="4">
        <v>1.1589999999999998</v>
      </c>
      <c r="F211" s="4">
        <f t="shared" si="32"/>
        <v>0.40566666666666662</v>
      </c>
      <c r="G211" s="8">
        <v>2189246.3220764692</v>
      </c>
      <c r="H211" s="8">
        <v>1.05100356465448</v>
      </c>
      <c r="I211" s="4">
        <f t="shared" ref="I211:I219" si="33">(F211*G211*H211)/1000</f>
        <v>933.40074093128283</v>
      </c>
      <c r="J211" s="23"/>
      <c r="K211" s="23"/>
      <c r="L211" s="23"/>
      <c r="M211" s="23"/>
      <c r="N211" s="23"/>
      <c r="O211" s="23"/>
      <c r="P211" s="23"/>
      <c r="Q211" s="23"/>
      <c r="R211" s="23"/>
      <c r="S211" s="23"/>
      <c r="T211" s="23"/>
      <c r="U211" s="23"/>
      <c r="V211" s="23"/>
      <c r="W211" s="23"/>
      <c r="X211" s="23"/>
      <c r="Y211" s="23"/>
      <c r="Z211" s="23"/>
      <c r="AA211" s="23"/>
      <c r="AB211" s="23"/>
      <c r="AC211" s="23"/>
      <c r="AD211" s="23"/>
      <c r="AE211" s="23"/>
      <c r="AF211" s="23"/>
      <c r="AG211" s="23"/>
      <c r="AH211" s="23"/>
      <c r="AI211" s="23"/>
      <c r="AJ211" s="23"/>
      <c r="AK211" s="23"/>
      <c r="AL211" s="23"/>
      <c r="AM211" s="23"/>
      <c r="AN211" s="23"/>
      <c r="AO211" s="23"/>
      <c r="AP211" s="23"/>
      <c r="AQ211" s="23"/>
      <c r="AR211" s="23"/>
      <c r="AS211" s="23"/>
      <c r="AT211" s="23"/>
      <c r="AU211" s="23"/>
      <c r="AV211" s="23"/>
      <c r="AW211" s="23"/>
      <c r="AX211" s="23"/>
      <c r="AY211" s="23"/>
      <c r="AZ211" s="23"/>
      <c r="BA211" s="23"/>
      <c r="BB211" s="23"/>
      <c r="BC211" s="23"/>
      <c r="BD211" s="23"/>
      <c r="BE211" s="23"/>
      <c r="BF211" s="23"/>
      <c r="BG211" s="23"/>
      <c r="BH211" s="23"/>
      <c r="BI211" s="23"/>
      <c r="BJ211" s="23"/>
      <c r="BK211" s="23"/>
    </row>
    <row r="212" spans="1:71" s="24" customFormat="1" ht="47.25">
      <c r="A212" s="2" t="s">
        <v>381</v>
      </c>
      <c r="B212" s="61" t="s">
        <v>273</v>
      </c>
      <c r="C212" s="4">
        <v>0</v>
      </c>
      <c r="D212" s="4">
        <v>0</v>
      </c>
      <c r="E212" s="4">
        <v>0</v>
      </c>
      <c r="F212" s="4">
        <f t="shared" si="32"/>
        <v>0</v>
      </c>
      <c r="G212" s="8">
        <v>2280228.5304211704</v>
      </c>
      <c r="H212" s="8">
        <v>1.05100356465448</v>
      </c>
      <c r="I212" s="4">
        <f t="shared" ref="I212:I213" si="34">(F212*G212*H212)/1000</f>
        <v>0</v>
      </c>
      <c r="J212" s="23"/>
      <c r="K212" s="23"/>
      <c r="L212" s="23"/>
      <c r="M212" s="23"/>
      <c r="N212" s="23"/>
      <c r="O212" s="23"/>
      <c r="P212" s="23"/>
      <c r="Q212" s="23"/>
      <c r="R212" s="23"/>
      <c r="S212" s="23"/>
      <c r="T212" s="23"/>
      <c r="U212" s="23"/>
      <c r="V212" s="23"/>
      <c r="W212" s="23"/>
      <c r="X212" s="23"/>
      <c r="Y212" s="23"/>
      <c r="Z212" s="23"/>
      <c r="AA212" s="23"/>
      <c r="AB212" s="23"/>
      <c r="AC212" s="23"/>
      <c r="AD212" s="23"/>
      <c r="AE212" s="23"/>
      <c r="AF212" s="23"/>
      <c r="AG212" s="23"/>
      <c r="AH212" s="23"/>
      <c r="AI212" s="23"/>
      <c r="AJ212" s="23"/>
      <c r="AK212" s="23"/>
      <c r="AL212" s="23"/>
      <c r="AM212" s="23"/>
      <c r="AN212" s="23"/>
      <c r="AO212" s="23"/>
      <c r="AP212" s="23"/>
      <c r="AQ212" s="23"/>
      <c r="AR212" s="23"/>
      <c r="AS212" s="23"/>
      <c r="AT212" s="23"/>
      <c r="AU212" s="23"/>
      <c r="AV212" s="23"/>
      <c r="AW212" s="23"/>
      <c r="AX212" s="23"/>
      <c r="AY212" s="23"/>
      <c r="AZ212" s="23"/>
      <c r="BA212" s="23"/>
      <c r="BB212" s="23"/>
      <c r="BC212" s="23"/>
      <c r="BD212" s="23"/>
      <c r="BE212" s="23"/>
      <c r="BF212" s="23"/>
      <c r="BG212" s="23"/>
      <c r="BH212" s="23"/>
      <c r="BI212" s="23"/>
      <c r="BJ212" s="23"/>
      <c r="BK212" s="23"/>
    </row>
    <row r="213" spans="1:71" s="24" customFormat="1" ht="47.25">
      <c r="A213" s="2" t="s">
        <v>382</v>
      </c>
      <c r="B213" s="61" t="s">
        <v>274</v>
      </c>
      <c r="C213" s="4">
        <v>0</v>
      </c>
      <c r="D213" s="4">
        <v>0</v>
      </c>
      <c r="E213" s="4">
        <v>0</v>
      </c>
      <c r="F213" s="4">
        <f t="shared" si="32"/>
        <v>0</v>
      </c>
      <c r="G213" s="8">
        <v>3279029.7153019379</v>
      </c>
      <c r="H213" s="8">
        <v>1.05100356465448</v>
      </c>
      <c r="I213" s="4">
        <f t="shared" si="34"/>
        <v>0</v>
      </c>
      <c r="J213" s="23"/>
      <c r="K213" s="23"/>
      <c r="L213" s="23"/>
      <c r="M213" s="23"/>
      <c r="N213" s="23"/>
      <c r="O213" s="23"/>
      <c r="P213" s="23"/>
      <c r="Q213" s="23"/>
      <c r="R213" s="23"/>
      <c r="S213" s="23"/>
      <c r="T213" s="23"/>
      <c r="U213" s="23"/>
      <c r="V213" s="23"/>
      <c r="W213" s="23"/>
      <c r="X213" s="23"/>
      <c r="Y213" s="23"/>
      <c r="Z213" s="23"/>
      <c r="AA213" s="23"/>
      <c r="AB213" s="23"/>
      <c r="AC213" s="23"/>
      <c r="AD213" s="23"/>
      <c r="AE213" s="23"/>
      <c r="AF213" s="23"/>
      <c r="AG213" s="23"/>
      <c r="AH213" s="23"/>
      <c r="AI213" s="23"/>
      <c r="AJ213" s="23"/>
      <c r="AK213" s="23"/>
      <c r="AL213" s="23"/>
      <c r="AM213" s="23"/>
      <c r="AN213" s="23"/>
      <c r="AO213" s="23"/>
      <c r="AP213" s="23"/>
      <c r="AQ213" s="23"/>
      <c r="AR213" s="23"/>
      <c r="AS213" s="23"/>
      <c r="AT213" s="23"/>
      <c r="AU213" s="23"/>
      <c r="AV213" s="23"/>
      <c r="AW213" s="23"/>
      <c r="AX213" s="23"/>
      <c r="AY213" s="23"/>
      <c r="AZ213" s="23"/>
      <c r="BA213" s="23"/>
      <c r="BB213" s="23"/>
      <c r="BC213" s="23"/>
      <c r="BD213" s="23"/>
      <c r="BE213" s="23"/>
      <c r="BF213" s="23"/>
      <c r="BG213" s="23"/>
      <c r="BH213" s="23"/>
      <c r="BI213" s="23"/>
      <c r="BJ213" s="23"/>
      <c r="BK213" s="23"/>
    </row>
    <row r="214" spans="1:71">
      <c r="A214" s="2" t="s">
        <v>169</v>
      </c>
      <c r="B214" s="61" t="s">
        <v>38</v>
      </c>
      <c r="C214" s="4">
        <f>SUM($C$215:$C$216)</f>
        <v>0</v>
      </c>
      <c r="D214" s="4">
        <f>SUM($D$215:$D$216)</f>
        <v>0</v>
      </c>
      <c r="E214" s="4">
        <f>SUM($E$215:$E$216)</f>
        <v>0</v>
      </c>
      <c r="F214" s="4">
        <f t="shared" si="32"/>
        <v>0</v>
      </c>
      <c r="G214" s="4" t="s">
        <v>10</v>
      </c>
      <c r="H214" s="8" t="s">
        <v>10</v>
      </c>
      <c r="I214" s="4">
        <f>SUM($I$215:$I$216)</f>
        <v>0</v>
      </c>
      <c r="J214" s="30"/>
      <c r="K214" s="26"/>
      <c r="L214" s="26"/>
      <c r="M214" s="26"/>
      <c r="N214" s="26"/>
      <c r="O214" s="26"/>
      <c r="P214" s="26"/>
      <c r="Q214" s="26"/>
      <c r="R214" s="26"/>
      <c r="S214" s="26"/>
      <c r="T214" s="26"/>
      <c r="U214" s="26"/>
      <c r="V214" s="26"/>
      <c r="W214" s="26"/>
      <c r="X214" s="26"/>
      <c r="Y214" s="26"/>
      <c r="Z214" s="26"/>
      <c r="AA214" s="26"/>
      <c r="AB214" s="26"/>
      <c r="AC214" s="26"/>
      <c r="AD214" s="26"/>
      <c r="AE214" s="26"/>
      <c r="AF214" s="26"/>
      <c r="AG214" s="26"/>
      <c r="AH214" s="26"/>
      <c r="AI214" s="26"/>
      <c r="AJ214" s="26"/>
      <c r="AK214" s="26"/>
      <c r="AL214" s="26"/>
      <c r="AM214" s="26"/>
      <c r="AN214" s="26"/>
      <c r="AO214" s="26"/>
      <c r="AP214" s="26"/>
      <c r="AQ214" s="26"/>
      <c r="AR214" s="26"/>
      <c r="AS214" s="26"/>
      <c r="AT214" s="26"/>
      <c r="AU214" s="26"/>
      <c r="AV214" s="26"/>
      <c r="AW214" s="26"/>
      <c r="AX214" s="26"/>
      <c r="AY214" s="26"/>
      <c r="AZ214" s="26"/>
      <c r="BA214" s="26"/>
      <c r="BB214" s="26"/>
      <c r="BC214" s="26"/>
      <c r="BD214" s="26"/>
      <c r="BE214" s="26"/>
      <c r="BF214" s="26"/>
      <c r="BG214" s="26"/>
      <c r="BH214" s="26"/>
      <c r="BI214" s="26"/>
      <c r="BJ214" s="26"/>
      <c r="BK214" s="26"/>
      <c r="BL214" s="26"/>
      <c r="BM214" s="26"/>
      <c r="BN214" s="26"/>
      <c r="BO214" s="26"/>
      <c r="BP214" s="26"/>
      <c r="BQ214" s="26"/>
      <c r="BR214" s="26"/>
      <c r="BS214" s="26"/>
    </row>
    <row r="215" spans="1:71" s="24" customFormat="1" ht="47.25">
      <c r="A215" s="2" t="s">
        <v>383</v>
      </c>
      <c r="B215" s="61" t="s">
        <v>275</v>
      </c>
      <c r="C215" s="4">
        <v>0</v>
      </c>
      <c r="D215" s="4">
        <v>0</v>
      </c>
      <c r="E215" s="4">
        <v>0</v>
      </c>
      <c r="F215" s="4">
        <f t="shared" si="32"/>
        <v>0</v>
      </c>
      <c r="G215" s="8">
        <v>3455419.0838825488</v>
      </c>
      <c r="H215" s="8">
        <v>1.05100356465448</v>
      </c>
      <c r="I215" s="4">
        <f t="shared" si="33"/>
        <v>0</v>
      </c>
      <c r="J215" s="23"/>
      <c r="K215" s="23"/>
      <c r="L215" s="23"/>
      <c r="M215" s="23"/>
      <c r="N215" s="23"/>
      <c r="O215" s="23"/>
      <c r="P215" s="23"/>
      <c r="Q215" s="23"/>
      <c r="R215" s="23"/>
      <c r="S215" s="23"/>
      <c r="T215" s="23"/>
      <c r="U215" s="23"/>
      <c r="V215" s="23"/>
      <c r="W215" s="23"/>
      <c r="X215" s="23"/>
      <c r="Y215" s="23"/>
      <c r="Z215" s="23"/>
      <c r="AA215" s="23"/>
      <c r="AB215" s="23"/>
      <c r="AC215" s="23"/>
      <c r="AD215" s="23"/>
      <c r="AE215" s="23"/>
      <c r="AF215" s="23"/>
      <c r="AG215" s="23"/>
      <c r="AH215" s="23"/>
      <c r="AI215" s="23"/>
      <c r="AJ215" s="23"/>
      <c r="AK215" s="23"/>
      <c r="AL215" s="23"/>
      <c r="AM215" s="23"/>
      <c r="AN215" s="23"/>
      <c r="AO215" s="23"/>
      <c r="AP215" s="23"/>
      <c r="AQ215" s="23"/>
      <c r="AR215" s="23"/>
      <c r="AS215" s="23"/>
      <c r="AT215" s="23"/>
      <c r="AU215" s="23"/>
      <c r="AV215" s="23"/>
      <c r="AW215" s="23"/>
      <c r="AX215" s="23"/>
      <c r="AY215" s="23"/>
      <c r="AZ215" s="23"/>
      <c r="BA215" s="23"/>
      <c r="BB215" s="23"/>
      <c r="BC215" s="23"/>
      <c r="BD215" s="23"/>
      <c r="BE215" s="23"/>
      <c r="BF215" s="23"/>
      <c r="BG215" s="23"/>
      <c r="BH215" s="23"/>
      <c r="BI215" s="23"/>
      <c r="BJ215" s="23"/>
      <c r="BK215" s="23"/>
    </row>
    <row r="216" spans="1:71" s="24" customFormat="1" ht="47.25">
      <c r="A216" s="2" t="s">
        <v>384</v>
      </c>
      <c r="B216" s="61" t="s">
        <v>276</v>
      </c>
      <c r="C216" s="4">
        <v>0</v>
      </c>
      <c r="D216" s="4">
        <v>0</v>
      </c>
      <c r="E216" s="4">
        <v>0</v>
      </c>
      <c r="F216" s="4">
        <f t="shared" si="32"/>
        <v>0</v>
      </c>
      <c r="G216" s="8">
        <v>1735115.6294247599</v>
      </c>
      <c r="H216" s="8">
        <v>1.05100356465448</v>
      </c>
      <c r="I216" s="4">
        <f t="shared" si="33"/>
        <v>0</v>
      </c>
      <c r="J216" s="23"/>
      <c r="K216" s="23"/>
      <c r="L216" s="23"/>
      <c r="M216" s="23"/>
      <c r="N216" s="23"/>
      <c r="O216" s="23"/>
      <c r="P216" s="23"/>
      <c r="Q216" s="23"/>
      <c r="R216" s="23"/>
      <c r="S216" s="23"/>
      <c r="T216" s="23"/>
      <c r="U216" s="23"/>
      <c r="V216" s="23"/>
      <c r="W216" s="23"/>
      <c r="X216" s="23"/>
      <c r="Y216" s="23"/>
      <c r="Z216" s="23"/>
      <c r="AA216" s="23"/>
      <c r="AB216" s="23"/>
      <c r="AC216" s="23"/>
      <c r="AD216" s="23"/>
      <c r="AE216" s="23"/>
      <c r="AF216" s="23"/>
      <c r="AG216" s="23"/>
      <c r="AH216" s="23"/>
      <c r="AI216" s="23"/>
      <c r="AJ216" s="23"/>
      <c r="AK216" s="23"/>
      <c r="AL216" s="23"/>
      <c r="AM216" s="23"/>
      <c r="AN216" s="23"/>
      <c r="AO216" s="23"/>
      <c r="AP216" s="23"/>
      <c r="AQ216" s="23"/>
      <c r="AR216" s="23"/>
      <c r="AS216" s="23"/>
      <c r="AT216" s="23"/>
      <c r="AU216" s="23"/>
      <c r="AV216" s="23"/>
      <c r="AW216" s="23"/>
      <c r="AX216" s="23"/>
      <c r="AY216" s="23"/>
      <c r="AZ216" s="23"/>
      <c r="BA216" s="23"/>
      <c r="BB216" s="23"/>
      <c r="BC216" s="23"/>
      <c r="BD216" s="23"/>
      <c r="BE216" s="23"/>
      <c r="BF216" s="23"/>
      <c r="BG216" s="23"/>
      <c r="BH216" s="23"/>
      <c r="BI216" s="23"/>
      <c r="BJ216" s="23"/>
      <c r="BK216" s="23"/>
    </row>
    <row r="217" spans="1:71">
      <c r="A217" s="2" t="s">
        <v>170</v>
      </c>
      <c r="B217" s="61" t="s">
        <v>39</v>
      </c>
      <c r="C217" s="4">
        <v>0</v>
      </c>
      <c r="D217" s="4">
        <v>0</v>
      </c>
      <c r="E217" s="4">
        <v>0</v>
      </c>
      <c r="F217" s="4">
        <f t="shared" si="32"/>
        <v>0</v>
      </c>
      <c r="G217" s="4" t="s">
        <v>10</v>
      </c>
      <c r="H217" s="8" t="s">
        <v>10</v>
      </c>
      <c r="I217" s="4">
        <v>0</v>
      </c>
      <c r="J217" s="30"/>
      <c r="K217" s="26"/>
      <c r="L217" s="26"/>
      <c r="M217" s="26"/>
      <c r="N217" s="26"/>
      <c r="O217" s="26"/>
      <c r="P217" s="26"/>
      <c r="Q217" s="26"/>
      <c r="R217" s="26"/>
      <c r="S217" s="26"/>
      <c r="T217" s="26"/>
      <c r="U217" s="26"/>
      <c r="V217" s="26"/>
      <c r="W217" s="26"/>
      <c r="X217" s="26"/>
      <c r="Y217" s="26"/>
      <c r="Z217" s="26"/>
      <c r="AA217" s="26"/>
      <c r="AB217" s="26"/>
      <c r="AC217" s="26"/>
      <c r="AD217" s="26"/>
      <c r="AE217" s="26"/>
      <c r="AF217" s="26"/>
      <c r="AG217" s="26"/>
      <c r="AH217" s="26"/>
      <c r="AI217" s="26"/>
      <c r="AJ217" s="26"/>
      <c r="AK217" s="26"/>
      <c r="AL217" s="26"/>
      <c r="AM217" s="26"/>
      <c r="AN217" s="26"/>
      <c r="AO217" s="26"/>
      <c r="AP217" s="26"/>
      <c r="AQ217" s="26"/>
      <c r="AR217" s="26"/>
      <c r="AS217" s="26"/>
      <c r="AT217" s="26"/>
      <c r="AU217" s="26"/>
      <c r="AV217" s="26"/>
      <c r="AW217" s="26"/>
      <c r="AX217" s="26"/>
      <c r="AY217" s="26"/>
      <c r="AZ217" s="26"/>
      <c r="BA217" s="26"/>
      <c r="BB217" s="26"/>
      <c r="BC217" s="26"/>
      <c r="BD217" s="26"/>
      <c r="BE217" s="26"/>
      <c r="BF217" s="26"/>
      <c r="BG217" s="26"/>
      <c r="BH217" s="26"/>
      <c r="BI217" s="26"/>
      <c r="BJ217" s="26"/>
      <c r="BK217" s="26"/>
      <c r="BL217" s="26"/>
      <c r="BM217" s="26"/>
      <c r="BN217" s="26"/>
      <c r="BO217" s="26"/>
      <c r="BP217" s="26"/>
      <c r="BQ217" s="26"/>
      <c r="BR217" s="26"/>
      <c r="BS217" s="26"/>
    </row>
    <row r="218" spans="1:71">
      <c r="A218" s="2" t="s">
        <v>171</v>
      </c>
      <c r="B218" s="61" t="s">
        <v>40</v>
      </c>
      <c r="C218" s="4">
        <f>SUM($C$219)</f>
        <v>0</v>
      </c>
      <c r="D218" s="4">
        <f>SUM($D$219)</f>
        <v>0</v>
      </c>
      <c r="E218" s="4">
        <f>SUM($E$219)</f>
        <v>0</v>
      </c>
      <c r="F218" s="4">
        <f t="shared" si="32"/>
        <v>0</v>
      </c>
      <c r="G218" s="4" t="s">
        <v>10</v>
      </c>
      <c r="H218" s="4" t="s">
        <v>10</v>
      </c>
      <c r="I218" s="4">
        <f>SUM($I$219)</f>
        <v>0</v>
      </c>
      <c r="J218" s="30"/>
    </row>
    <row r="219" spans="1:71" s="24" customFormat="1" ht="47.25">
      <c r="A219" s="2" t="s">
        <v>385</v>
      </c>
      <c r="B219" s="61" t="s">
        <v>277</v>
      </c>
      <c r="C219" s="4">
        <v>0</v>
      </c>
      <c r="D219" s="4">
        <v>0</v>
      </c>
      <c r="E219" s="4">
        <v>0</v>
      </c>
      <c r="F219" s="4">
        <f t="shared" si="32"/>
        <v>0</v>
      </c>
      <c r="G219" s="31">
        <v>10166407.243103655</v>
      </c>
      <c r="H219" s="8">
        <v>1.05100356465448</v>
      </c>
      <c r="I219" s="4">
        <f t="shared" si="33"/>
        <v>0</v>
      </c>
      <c r="J219" s="23"/>
      <c r="K219" s="23"/>
      <c r="L219" s="23"/>
      <c r="M219" s="23"/>
      <c r="N219" s="23"/>
      <c r="O219" s="23"/>
      <c r="P219" s="23"/>
      <c r="Q219" s="23"/>
      <c r="R219" s="23"/>
      <c r="S219" s="23"/>
      <c r="T219" s="23"/>
      <c r="U219" s="23"/>
      <c r="V219" s="23"/>
      <c r="W219" s="23"/>
      <c r="X219" s="23"/>
      <c r="Y219" s="23"/>
      <c r="Z219" s="23"/>
      <c r="AA219" s="23"/>
      <c r="AB219" s="23"/>
      <c r="AC219" s="23"/>
      <c r="AD219" s="23"/>
      <c r="AE219" s="23"/>
      <c r="AF219" s="23"/>
      <c r="AG219" s="23"/>
      <c r="AH219" s="23"/>
      <c r="AI219" s="23"/>
      <c r="AJ219" s="23"/>
      <c r="AK219" s="23"/>
      <c r="AL219" s="23"/>
      <c r="AM219" s="23"/>
      <c r="AN219" s="23"/>
      <c r="AO219" s="23"/>
      <c r="AP219" s="23"/>
      <c r="AQ219" s="23"/>
      <c r="AR219" s="23"/>
      <c r="AS219" s="23"/>
      <c r="AT219" s="23"/>
      <c r="AU219" s="23"/>
      <c r="AV219" s="23"/>
      <c r="AW219" s="23"/>
      <c r="AX219" s="23"/>
      <c r="AY219" s="23"/>
      <c r="AZ219" s="23"/>
      <c r="BA219" s="23"/>
      <c r="BB219" s="23"/>
      <c r="BC219" s="23"/>
      <c r="BD219" s="23"/>
      <c r="BE219" s="23"/>
      <c r="BF219" s="23"/>
      <c r="BG219" s="23"/>
      <c r="BH219" s="23"/>
      <c r="BI219" s="23"/>
      <c r="BJ219" s="23"/>
      <c r="BK219" s="23"/>
    </row>
    <row r="220" spans="1:71">
      <c r="A220" s="2" t="s">
        <v>172</v>
      </c>
      <c r="B220" s="61" t="s">
        <v>72</v>
      </c>
      <c r="C220" s="4">
        <v>0</v>
      </c>
      <c r="D220" s="4">
        <v>0</v>
      </c>
      <c r="E220" s="4">
        <v>0</v>
      </c>
      <c r="F220" s="4">
        <f t="shared" si="32"/>
        <v>0</v>
      </c>
      <c r="G220" s="4" t="s">
        <v>10</v>
      </c>
      <c r="H220" s="4" t="s">
        <v>10</v>
      </c>
      <c r="I220" s="4">
        <v>0</v>
      </c>
      <c r="J220" s="30"/>
    </row>
    <row r="221" spans="1:71">
      <c r="A221" s="3" t="s">
        <v>31</v>
      </c>
      <c r="B221" s="61" t="s">
        <v>54</v>
      </c>
      <c r="C221" s="4">
        <f>SUM($C$222,$C$235,$C$245,$C$246)</f>
        <v>0.435</v>
      </c>
      <c r="D221" s="4">
        <f>SUM($D$222,$D$235,$D$245,$D$246)</f>
        <v>3.4790035646544801</v>
      </c>
      <c r="E221" s="4">
        <f>SUM($E$222,$E$235,$E$245,$E$246)</f>
        <v>25.910500000000003</v>
      </c>
      <c r="F221" s="4">
        <f t="shared" si="32"/>
        <v>9.9415011882181599</v>
      </c>
      <c r="G221" s="4" t="s">
        <v>10</v>
      </c>
      <c r="H221" s="4" t="s">
        <v>10</v>
      </c>
      <c r="I221" s="4">
        <f>SUM($I$222,$I$235,$I$245,$I$246)</f>
        <v>15498.185223907813</v>
      </c>
      <c r="J221" s="30"/>
    </row>
    <row r="222" spans="1:71" s="12" customFormat="1">
      <c r="A222" s="3" t="s">
        <v>173</v>
      </c>
      <c r="B222" s="61" t="s">
        <v>56</v>
      </c>
      <c r="C222" s="4">
        <f>SUM($C$223,$C$230)</f>
        <v>0.435</v>
      </c>
      <c r="D222" s="4">
        <f>SUM($D$223,$D$230)</f>
        <v>2.0720035646544801</v>
      </c>
      <c r="E222" s="4">
        <f>SUM($E$223,$E$230)</f>
        <v>3.0109999999999997</v>
      </c>
      <c r="F222" s="4">
        <f t="shared" si="32"/>
        <v>1.8393345215514934</v>
      </c>
      <c r="G222" s="4" t="s">
        <v>10</v>
      </c>
      <c r="H222" s="4" t="s">
        <v>10</v>
      </c>
      <c r="I222" s="4">
        <f>SUM($I$223,$I$230)</f>
        <v>3021.8608840080833</v>
      </c>
      <c r="J222" s="30"/>
      <c r="K222" s="15"/>
      <c r="L222" s="15"/>
      <c r="M222" s="15"/>
      <c r="N222" s="15"/>
      <c r="O222" s="15"/>
      <c r="P222" s="15"/>
      <c r="Q222" s="15"/>
      <c r="R222" s="15"/>
      <c r="S222" s="15"/>
      <c r="T222" s="15"/>
      <c r="U222" s="15"/>
      <c r="V222" s="15"/>
      <c r="W222" s="15"/>
      <c r="X222" s="15"/>
      <c r="Y222" s="15"/>
      <c r="Z222" s="15"/>
      <c r="AA222" s="15"/>
      <c r="AB222" s="15"/>
      <c r="AC222" s="15"/>
      <c r="AD222" s="15"/>
      <c r="AE222" s="15"/>
      <c r="AF222" s="15"/>
      <c r="AG222" s="15"/>
      <c r="AH222" s="15"/>
      <c r="AI222" s="15"/>
      <c r="AJ222" s="15"/>
      <c r="AK222" s="15"/>
      <c r="AL222" s="15"/>
      <c r="AM222" s="15"/>
      <c r="AN222" s="15"/>
      <c r="AO222" s="15"/>
      <c r="AP222" s="15"/>
      <c r="AQ222" s="15"/>
      <c r="AR222" s="15"/>
      <c r="AS222" s="15"/>
      <c r="AT222" s="15"/>
      <c r="AU222" s="15"/>
      <c r="AV222" s="15"/>
      <c r="AW222" s="15"/>
      <c r="AX222" s="15"/>
      <c r="AY222" s="15"/>
      <c r="AZ222" s="15"/>
      <c r="BA222" s="15"/>
      <c r="BB222" s="15"/>
      <c r="BC222" s="15"/>
      <c r="BD222" s="15"/>
      <c r="BE222" s="15"/>
      <c r="BF222" s="15"/>
      <c r="BG222" s="15"/>
      <c r="BH222" s="15"/>
      <c r="BI222" s="15"/>
      <c r="BJ222" s="15"/>
      <c r="BK222" s="15"/>
      <c r="BL222" s="15"/>
      <c r="BM222" s="15"/>
      <c r="BN222" s="15"/>
      <c r="BO222" s="15"/>
      <c r="BP222" s="15"/>
      <c r="BQ222" s="15"/>
      <c r="BR222" s="15"/>
      <c r="BS222" s="15"/>
    </row>
    <row r="223" spans="1:71">
      <c r="A223" s="3" t="s">
        <v>174</v>
      </c>
      <c r="B223" s="61" t="s">
        <v>60</v>
      </c>
      <c r="C223" s="4">
        <f>SUM($C$224,$C$226,$C$228)</f>
        <v>0.435</v>
      </c>
      <c r="D223" s="4">
        <f>SUM($D$224,$D$226,$D$228)</f>
        <v>2.0720035646544801</v>
      </c>
      <c r="E223" s="4">
        <f>SUM($E$224,$E$226,$E$228)</f>
        <v>3.0109999999999997</v>
      </c>
      <c r="F223" s="4">
        <f t="shared" si="32"/>
        <v>1.8393345215514934</v>
      </c>
      <c r="G223" s="4" t="s">
        <v>10</v>
      </c>
      <c r="H223" s="4" t="s">
        <v>10</v>
      </c>
      <c r="I223" s="4">
        <f>SUM($I$224,$I$226,$I$228)</f>
        <v>3021.8608840080833</v>
      </c>
      <c r="J223" s="30"/>
    </row>
    <row r="224" spans="1:71">
      <c r="A224" s="3" t="s">
        <v>175</v>
      </c>
      <c r="B224" s="61" t="s">
        <v>37</v>
      </c>
      <c r="C224" s="4">
        <f>SUM($C$225)</f>
        <v>0.125</v>
      </c>
      <c r="D224" s="4">
        <f>SUM($D$225)</f>
        <v>1.05100356465448</v>
      </c>
      <c r="E224" s="4">
        <f>SUM($E$225)</f>
        <v>1.3059999999999998</v>
      </c>
      <c r="F224" s="4">
        <f t="shared" si="32"/>
        <v>0.82733452155149323</v>
      </c>
      <c r="G224" s="4" t="s">
        <v>10</v>
      </c>
      <c r="H224" s="8" t="s">
        <v>10</v>
      </c>
      <c r="I224" s="4">
        <f>SUM($I$225)</f>
        <v>1329.8238818552641</v>
      </c>
      <c r="J224" s="30"/>
      <c r="K224" s="26"/>
      <c r="L224" s="26"/>
      <c r="M224" s="26"/>
      <c r="N224" s="26"/>
      <c r="O224" s="26"/>
      <c r="P224" s="26"/>
      <c r="Q224" s="26"/>
      <c r="R224" s="26"/>
      <c r="S224" s="26"/>
      <c r="T224" s="26"/>
      <c r="U224" s="26"/>
      <c r="V224" s="26"/>
      <c r="W224" s="26"/>
      <c r="X224" s="26"/>
      <c r="Y224" s="26"/>
      <c r="Z224" s="26"/>
      <c r="AA224" s="26"/>
      <c r="AB224" s="26"/>
      <c r="AC224" s="26"/>
      <c r="AD224" s="26"/>
      <c r="AE224" s="26"/>
      <c r="AF224" s="26"/>
      <c r="AG224" s="26"/>
      <c r="AH224" s="26"/>
      <c r="AI224" s="26"/>
      <c r="AJ224" s="26"/>
      <c r="AK224" s="26"/>
      <c r="AL224" s="26"/>
      <c r="AM224" s="26"/>
      <c r="AN224" s="26"/>
      <c r="AO224" s="26"/>
      <c r="AP224" s="26"/>
      <c r="AQ224" s="26"/>
      <c r="AR224" s="26"/>
      <c r="AS224" s="26"/>
      <c r="AT224" s="26"/>
      <c r="AU224" s="26"/>
      <c r="AV224" s="26"/>
      <c r="AW224" s="26"/>
      <c r="AX224" s="26"/>
      <c r="AY224" s="26"/>
      <c r="AZ224" s="26"/>
      <c r="BA224" s="26"/>
      <c r="BB224" s="26"/>
      <c r="BC224" s="26"/>
      <c r="BD224" s="26"/>
      <c r="BE224" s="26"/>
      <c r="BF224" s="26"/>
      <c r="BG224" s="26"/>
      <c r="BH224" s="26"/>
      <c r="BI224" s="26"/>
      <c r="BJ224" s="26"/>
      <c r="BK224" s="26"/>
      <c r="BL224" s="26"/>
      <c r="BM224" s="26"/>
      <c r="BN224" s="26"/>
      <c r="BO224" s="26"/>
      <c r="BP224" s="26"/>
      <c r="BQ224" s="26"/>
      <c r="BR224" s="26"/>
      <c r="BS224" s="26"/>
    </row>
    <row r="225" spans="1:71" ht="47.25">
      <c r="A225" s="3" t="s">
        <v>428</v>
      </c>
      <c r="B225" s="61" t="s">
        <v>262</v>
      </c>
      <c r="C225" s="4">
        <v>0.125</v>
      </c>
      <c r="D225" s="4">
        <v>1.05100356465448</v>
      </c>
      <c r="E225" s="4">
        <v>1.3059999999999998</v>
      </c>
      <c r="F225" s="4">
        <f t="shared" si="32"/>
        <v>0.82733452155149323</v>
      </c>
      <c r="G225" s="8">
        <v>1529356.7098691021</v>
      </c>
      <c r="H225" s="8">
        <v>1.05100356465448</v>
      </c>
      <c r="I225" s="4">
        <f t="shared" ref="I225:I229" si="35">(F225*G225*H225)/1000</f>
        <v>1329.8238818552641</v>
      </c>
      <c r="J225" s="23"/>
      <c r="K225" s="26"/>
      <c r="L225" s="26"/>
      <c r="M225" s="26"/>
      <c r="N225" s="26"/>
      <c r="O225" s="26"/>
      <c r="P225" s="26"/>
      <c r="Q225" s="26"/>
      <c r="R225" s="26"/>
      <c r="S225" s="26"/>
      <c r="T225" s="26"/>
      <c r="U225" s="26"/>
      <c r="V225" s="26"/>
      <c r="W225" s="26"/>
      <c r="X225" s="26"/>
      <c r="Y225" s="26"/>
      <c r="Z225" s="26"/>
      <c r="AA225" s="26"/>
      <c r="AB225" s="26"/>
      <c r="AC225" s="26"/>
      <c r="AD225" s="26"/>
      <c r="AE225" s="26"/>
      <c r="AF225" s="26"/>
      <c r="AG225" s="26"/>
      <c r="AH225" s="26"/>
      <c r="AI225" s="26"/>
      <c r="AJ225" s="26"/>
      <c r="AK225" s="26"/>
      <c r="AL225" s="26"/>
      <c r="AM225" s="26"/>
      <c r="AN225" s="26"/>
      <c r="AO225" s="26"/>
      <c r="AP225" s="26"/>
      <c r="AQ225" s="26"/>
      <c r="AR225" s="26"/>
      <c r="AS225" s="26"/>
      <c r="AT225" s="26"/>
      <c r="AU225" s="26"/>
      <c r="AV225" s="26"/>
      <c r="AW225" s="26"/>
      <c r="AX225" s="26"/>
      <c r="AY225" s="26"/>
      <c r="AZ225" s="26"/>
      <c r="BA225" s="26"/>
      <c r="BB225" s="26"/>
      <c r="BC225" s="26"/>
      <c r="BD225" s="26"/>
      <c r="BE225" s="26"/>
      <c r="BF225" s="26"/>
      <c r="BG225" s="26"/>
      <c r="BH225" s="26"/>
      <c r="BI225" s="26"/>
      <c r="BJ225" s="26"/>
      <c r="BK225" s="26"/>
      <c r="BL225" s="16"/>
      <c r="BM225" s="16"/>
      <c r="BN225" s="16"/>
      <c r="BO225" s="16"/>
      <c r="BP225" s="16"/>
      <c r="BQ225" s="16"/>
      <c r="BR225" s="16"/>
      <c r="BS225" s="16"/>
    </row>
    <row r="226" spans="1:71">
      <c r="A226" s="3" t="s">
        <v>176</v>
      </c>
      <c r="B226" s="61" t="s">
        <v>38</v>
      </c>
      <c r="C226" s="4">
        <f>SUM($C$227)</f>
        <v>0.31</v>
      </c>
      <c r="D226" s="4">
        <f>SUM($D$227)</f>
        <v>0</v>
      </c>
      <c r="E226" s="4">
        <f>SUM($E$227)</f>
        <v>1.7049999999999998</v>
      </c>
      <c r="F226" s="4">
        <f t="shared" si="32"/>
        <v>0.67166666666666652</v>
      </c>
      <c r="G226" s="4" t="s">
        <v>10</v>
      </c>
      <c r="H226" s="8" t="s">
        <v>10</v>
      </c>
      <c r="I226" s="4">
        <f>SUM($I$227)</f>
        <v>1110.6195357017925</v>
      </c>
      <c r="J226" s="30"/>
      <c r="K226" s="26"/>
      <c r="L226" s="26"/>
      <c r="M226" s="26"/>
      <c r="N226" s="26"/>
      <c r="O226" s="26"/>
      <c r="P226" s="26"/>
      <c r="Q226" s="26"/>
      <c r="R226" s="26"/>
      <c r="S226" s="26"/>
      <c r="T226" s="26"/>
      <c r="U226" s="26"/>
      <c r="V226" s="26"/>
      <c r="W226" s="26"/>
      <c r="X226" s="26"/>
      <c r="Y226" s="26"/>
      <c r="Z226" s="26"/>
      <c r="AA226" s="26"/>
      <c r="AB226" s="26"/>
      <c r="AC226" s="26"/>
      <c r="AD226" s="26"/>
      <c r="AE226" s="26"/>
      <c r="AF226" s="26"/>
      <c r="AG226" s="26"/>
      <c r="AH226" s="26"/>
      <c r="AI226" s="26"/>
      <c r="AJ226" s="26"/>
      <c r="AK226" s="26"/>
      <c r="AL226" s="26"/>
      <c r="AM226" s="26"/>
      <c r="AN226" s="26"/>
      <c r="AO226" s="26"/>
      <c r="AP226" s="26"/>
      <c r="AQ226" s="26"/>
      <c r="AR226" s="26"/>
      <c r="AS226" s="26"/>
      <c r="AT226" s="26"/>
      <c r="AU226" s="26"/>
      <c r="AV226" s="26"/>
      <c r="AW226" s="26"/>
      <c r="AX226" s="26"/>
      <c r="AY226" s="26"/>
      <c r="AZ226" s="26"/>
      <c r="BA226" s="26"/>
      <c r="BB226" s="26"/>
      <c r="BC226" s="26"/>
      <c r="BD226" s="26"/>
      <c r="BE226" s="26"/>
      <c r="BF226" s="26"/>
      <c r="BG226" s="26"/>
      <c r="BH226" s="26"/>
      <c r="BI226" s="26"/>
      <c r="BJ226" s="26"/>
      <c r="BK226" s="26"/>
      <c r="BL226" s="26"/>
      <c r="BM226" s="26"/>
      <c r="BN226" s="26"/>
      <c r="BO226" s="26"/>
      <c r="BP226" s="26"/>
      <c r="BQ226" s="26"/>
      <c r="BR226" s="26"/>
      <c r="BS226" s="26"/>
    </row>
    <row r="227" spans="1:71" ht="47.25">
      <c r="A227" s="3" t="s">
        <v>429</v>
      </c>
      <c r="B227" s="61" t="s">
        <v>264</v>
      </c>
      <c r="C227" s="4">
        <v>0.31</v>
      </c>
      <c r="D227" s="4">
        <v>0</v>
      </c>
      <c r="E227" s="4">
        <v>1.7049999999999998</v>
      </c>
      <c r="F227" s="4">
        <f t="shared" si="32"/>
        <v>0.67166666666666652</v>
      </c>
      <c r="G227" s="8">
        <v>1573284.7159856311</v>
      </c>
      <c r="H227" s="8">
        <v>1.05100356465448</v>
      </c>
      <c r="I227" s="4">
        <f t="shared" si="35"/>
        <v>1110.6195357017925</v>
      </c>
      <c r="J227" s="23"/>
      <c r="K227" s="26"/>
      <c r="L227" s="26"/>
      <c r="M227" s="26"/>
      <c r="N227" s="26"/>
      <c r="O227" s="26"/>
      <c r="P227" s="26"/>
      <c r="Q227" s="26"/>
      <c r="R227" s="26"/>
      <c r="S227" s="26"/>
      <c r="T227" s="26"/>
      <c r="U227" s="26"/>
      <c r="V227" s="26"/>
      <c r="W227" s="26"/>
      <c r="X227" s="26"/>
      <c r="Y227" s="26"/>
      <c r="Z227" s="26"/>
      <c r="AA227" s="26"/>
      <c r="AB227" s="26"/>
      <c r="AC227" s="26"/>
      <c r="AD227" s="26"/>
      <c r="AE227" s="26"/>
      <c r="AF227" s="26"/>
      <c r="AG227" s="26"/>
      <c r="AH227" s="26"/>
      <c r="AI227" s="26"/>
      <c r="AJ227" s="26"/>
      <c r="AK227" s="26"/>
      <c r="AL227" s="26"/>
      <c r="AM227" s="26"/>
      <c r="AN227" s="26"/>
      <c r="AO227" s="26"/>
      <c r="AP227" s="26"/>
      <c r="AQ227" s="26"/>
      <c r="AR227" s="26"/>
      <c r="AS227" s="26"/>
      <c r="AT227" s="26"/>
      <c r="AU227" s="26"/>
      <c r="AV227" s="26"/>
      <c r="AW227" s="26"/>
      <c r="AX227" s="26"/>
      <c r="AY227" s="26"/>
      <c r="AZ227" s="26"/>
      <c r="BA227" s="26"/>
      <c r="BB227" s="26"/>
      <c r="BC227" s="26"/>
      <c r="BD227" s="26"/>
      <c r="BE227" s="26"/>
      <c r="BF227" s="26"/>
      <c r="BG227" s="26"/>
      <c r="BH227" s="26"/>
      <c r="BI227" s="26"/>
      <c r="BJ227" s="26"/>
      <c r="BK227" s="26"/>
      <c r="BL227" s="16"/>
      <c r="BM227" s="16"/>
      <c r="BN227" s="16"/>
      <c r="BO227" s="16"/>
      <c r="BP227" s="16"/>
      <c r="BQ227" s="16"/>
      <c r="BR227" s="16"/>
      <c r="BS227" s="16"/>
    </row>
    <row r="228" spans="1:71">
      <c r="A228" s="3" t="s">
        <v>177</v>
      </c>
      <c r="B228" s="61" t="s">
        <v>39</v>
      </c>
      <c r="C228" s="4">
        <f>SUM($C$229)</f>
        <v>0</v>
      </c>
      <c r="D228" s="4">
        <f>SUM($D$229)</f>
        <v>1.0209999999999999</v>
      </c>
      <c r="E228" s="4">
        <f>SUM($E$229)</f>
        <v>0</v>
      </c>
      <c r="F228" s="4">
        <f t="shared" si="32"/>
        <v>0.34033333333333332</v>
      </c>
      <c r="G228" s="4" t="s">
        <v>10</v>
      </c>
      <c r="H228" s="8" t="s">
        <v>10</v>
      </c>
      <c r="I228" s="4">
        <f>SUM($I$229)</f>
        <v>581.41746645102671</v>
      </c>
      <c r="J228" s="30"/>
      <c r="K228" s="26"/>
      <c r="L228" s="26"/>
      <c r="M228" s="26"/>
      <c r="N228" s="26"/>
      <c r="O228" s="26"/>
      <c r="P228" s="26"/>
      <c r="Q228" s="26"/>
      <c r="R228" s="26"/>
      <c r="S228" s="26"/>
      <c r="T228" s="26"/>
      <c r="U228" s="26"/>
      <c r="V228" s="26"/>
      <c r="W228" s="26"/>
      <c r="X228" s="26"/>
      <c r="Y228" s="26"/>
      <c r="Z228" s="26"/>
      <c r="AA228" s="26"/>
      <c r="AB228" s="26"/>
      <c r="AC228" s="26"/>
      <c r="AD228" s="26"/>
      <c r="AE228" s="26"/>
      <c r="AF228" s="26"/>
      <c r="AG228" s="26"/>
      <c r="AH228" s="26"/>
      <c r="AI228" s="26"/>
      <c r="AJ228" s="26"/>
      <c r="AK228" s="26"/>
      <c r="AL228" s="26"/>
      <c r="AM228" s="26"/>
      <c r="AN228" s="26"/>
      <c r="AO228" s="26"/>
      <c r="AP228" s="26"/>
      <c r="AQ228" s="26"/>
      <c r="AR228" s="26"/>
      <c r="AS228" s="26"/>
      <c r="AT228" s="26"/>
      <c r="AU228" s="26"/>
      <c r="AV228" s="26"/>
      <c r="AW228" s="26"/>
      <c r="AX228" s="26"/>
      <c r="AY228" s="26"/>
      <c r="AZ228" s="26"/>
      <c r="BA228" s="26"/>
      <c r="BB228" s="26"/>
      <c r="BC228" s="26"/>
      <c r="BD228" s="26"/>
      <c r="BE228" s="26"/>
      <c r="BF228" s="26"/>
      <c r="BG228" s="26"/>
      <c r="BH228" s="26"/>
      <c r="BI228" s="26"/>
      <c r="BJ228" s="26"/>
      <c r="BK228" s="26"/>
      <c r="BL228" s="26"/>
      <c r="BM228" s="26"/>
      <c r="BN228" s="26"/>
      <c r="BO228" s="26"/>
      <c r="BP228" s="26"/>
      <c r="BQ228" s="26"/>
      <c r="BR228" s="26"/>
      <c r="BS228" s="26"/>
    </row>
    <row r="229" spans="1:71" ht="47.25">
      <c r="A229" s="3" t="s">
        <v>430</v>
      </c>
      <c r="B229" s="61" t="s">
        <v>265</v>
      </c>
      <c r="C229" s="4">
        <v>0</v>
      </c>
      <c r="D229" s="4">
        <v>1.0209999999999999</v>
      </c>
      <c r="E229" s="4">
        <v>0</v>
      </c>
      <c r="F229" s="4">
        <f t="shared" si="32"/>
        <v>0.34033333333333332</v>
      </c>
      <c r="G229" s="8">
        <v>1625471.644867077</v>
      </c>
      <c r="H229" s="8">
        <v>1.05100356465448</v>
      </c>
      <c r="I229" s="4">
        <f t="shared" si="35"/>
        <v>581.41746645102671</v>
      </c>
      <c r="J229" s="23"/>
      <c r="K229" s="26"/>
      <c r="L229" s="26"/>
      <c r="M229" s="26"/>
      <c r="N229" s="26"/>
      <c r="O229" s="26"/>
      <c r="P229" s="26"/>
      <c r="Q229" s="26"/>
      <c r="R229" s="26"/>
      <c r="S229" s="26"/>
      <c r="T229" s="26"/>
      <c r="U229" s="26"/>
      <c r="V229" s="26"/>
      <c r="W229" s="26"/>
      <c r="X229" s="26"/>
      <c r="Y229" s="26"/>
      <c r="Z229" s="26"/>
      <c r="AA229" s="26"/>
      <c r="AB229" s="26"/>
      <c r="AC229" s="26"/>
      <c r="AD229" s="26"/>
      <c r="AE229" s="26"/>
      <c r="AF229" s="26"/>
      <c r="AG229" s="26"/>
      <c r="AH229" s="26"/>
      <c r="AI229" s="26"/>
      <c r="AJ229" s="26"/>
      <c r="AK229" s="26"/>
      <c r="AL229" s="26"/>
      <c r="AM229" s="26"/>
      <c r="AN229" s="26"/>
      <c r="AO229" s="26"/>
      <c r="AP229" s="26"/>
      <c r="AQ229" s="26"/>
      <c r="AR229" s="26"/>
      <c r="AS229" s="26"/>
      <c r="AT229" s="26"/>
      <c r="AU229" s="26"/>
      <c r="AV229" s="26"/>
      <c r="AW229" s="26"/>
      <c r="AX229" s="26"/>
      <c r="AY229" s="26"/>
      <c r="AZ229" s="26"/>
      <c r="BA229" s="26"/>
      <c r="BB229" s="26"/>
      <c r="BC229" s="26"/>
      <c r="BD229" s="26"/>
      <c r="BE229" s="26"/>
      <c r="BF229" s="26"/>
      <c r="BG229" s="26"/>
      <c r="BH229" s="26"/>
      <c r="BI229" s="26"/>
      <c r="BJ229" s="26"/>
      <c r="BK229" s="26"/>
      <c r="BL229" s="16"/>
      <c r="BM229" s="16"/>
      <c r="BN229" s="16"/>
      <c r="BO229" s="16"/>
      <c r="BP229" s="16"/>
      <c r="BQ229" s="16"/>
      <c r="BR229" s="16"/>
      <c r="BS229" s="16"/>
    </row>
    <row r="230" spans="1:71" s="24" customFormat="1">
      <c r="A230" s="3" t="s">
        <v>324</v>
      </c>
      <c r="B230" s="61" t="s">
        <v>65</v>
      </c>
      <c r="C230" s="4">
        <f>SUM($C$231)</f>
        <v>0</v>
      </c>
      <c r="D230" s="4">
        <f>SUM($D$231)</f>
        <v>0</v>
      </c>
      <c r="E230" s="4">
        <f>SUM($E$231)</f>
        <v>0</v>
      </c>
      <c r="F230" s="4">
        <f t="shared" si="32"/>
        <v>0</v>
      </c>
      <c r="G230" s="4" t="s">
        <v>10</v>
      </c>
      <c r="H230" s="4" t="s">
        <v>10</v>
      </c>
      <c r="I230" s="4">
        <f>SUM($I$231)</f>
        <v>0</v>
      </c>
      <c r="J230" s="30"/>
      <c r="K230" s="23"/>
      <c r="L230" s="23"/>
      <c r="M230" s="23"/>
      <c r="N230" s="23"/>
      <c r="O230" s="23"/>
      <c r="P230" s="23"/>
      <c r="Q230" s="23"/>
      <c r="R230" s="23"/>
      <c r="S230" s="23"/>
      <c r="T230" s="23"/>
      <c r="U230" s="23"/>
      <c r="V230" s="23"/>
      <c r="W230" s="23"/>
      <c r="X230" s="23"/>
      <c r="Y230" s="23"/>
      <c r="Z230" s="23"/>
      <c r="AA230" s="23"/>
      <c r="AB230" s="23"/>
      <c r="AC230" s="23"/>
      <c r="AD230" s="23"/>
      <c r="AE230" s="23"/>
      <c r="AF230" s="23"/>
      <c r="AG230" s="23"/>
      <c r="AH230" s="23"/>
      <c r="AI230" s="23"/>
      <c r="AJ230" s="23"/>
      <c r="AK230" s="23"/>
      <c r="AL230" s="23"/>
      <c r="AM230" s="23"/>
      <c r="AN230" s="23"/>
      <c r="AO230" s="23"/>
      <c r="AP230" s="23"/>
      <c r="AQ230" s="23"/>
      <c r="AR230" s="23"/>
      <c r="AS230" s="23"/>
      <c r="AT230" s="23"/>
      <c r="AU230" s="23"/>
      <c r="AV230" s="23"/>
      <c r="AW230" s="23"/>
      <c r="AX230" s="23"/>
      <c r="AY230" s="23"/>
      <c r="AZ230" s="23"/>
      <c r="BA230" s="23"/>
      <c r="BB230" s="23"/>
      <c r="BC230" s="23"/>
      <c r="BD230" s="23"/>
      <c r="BE230" s="23"/>
      <c r="BF230" s="23"/>
      <c r="BG230" s="23"/>
      <c r="BH230" s="23"/>
      <c r="BI230" s="23"/>
      <c r="BJ230" s="23"/>
      <c r="BK230" s="23"/>
    </row>
    <row r="231" spans="1:71" s="24" customFormat="1">
      <c r="A231" s="3" t="s">
        <v>325</v>
      </c>
      <c r="B231" s="61" t="s">
        <v>37</v>
      </c>
      <c r="C231" s="8">
        <f>SUM($C$232:$C$234)</f>
        <v>0</v>
      </c>
      <c r="D231" s="8">
        <f>SUM($D$232:$D$234)</f>
        <v>0</v>
      </c>
      <c r="E231" s="8">
        <f>SUM($E$232:$E$234)</f>
        <v>0</v>
      </c>
      <c r="F231" s="8">
        <f t="shared" si="32"/>
        <v>0</v>
      </c>
      <c r="G231" s="8" t="s">
        <v>10</v>
      </c>
      <c r="H231" s="8" t="s">
        <v>10</v>
      </c>
      <c r="I231" s="8">
        <f>SUM($I$232:$I$234)</f>
        <v>0</v>
      </c>
      <c r="J231" s="30"/>
      <c r="K231" s="23"/>
      <c r="L231" s="23"/>
      <c r="M231" s="23"/>
      <c r="N231" s="23"/>
      <c r="O231" s="23"/>
      <c r="P231" s="23"/>
      <c r="Q231" s="23"/>
      <c r="R231" s="23"/>
      <c r="S231" s="23"/>
      <c r="T231" s="23"/>
      <c r="U231" s="23"/>
      <c r="V231" s="23"/>
      <c r="W231" s="23"/>
      <c r="X231" s="23"/>
      <c r="Y231" s="23"/>
      <c r="Z231" s="23"/>
      <c r="AA231" s="23"/>
      <c r="AB231" s="23"/>
      <c r="AC231" s="23"/>
      <c r="AD231" s="23"/>
      <c r="AE231" s="23"/>
      <c r="AF231" s="23"/>
      <c r="AG231" s="23"/>
      <c r="AH231" s="23"/>
      <c r="AI231" s="23"/>
      <c r="AJ231" s="23"/>
      <c r="AK231" s="23"/>
      <c r="AL231" s="23"/>
      <c r="AM231" s="23"/>
      <c r="AN231" s="23"/>
      <c r="AO231" s="23"/>
      <c r="AP231" s="23"/>
      <c r="AQ231" s="23"/>
      <c r="AR231" s="23"/>
      <c r="AS231" s="23"/>
      <c r="AT231" s="23"/>
      <c r="AU231" s="23"/>
      <c r="AV231" s="23"/>
      <c r="AW231" s="23"/>
      <c r="AX231" s="23"/>
      <c r="AY231" s="23"/>
      <c r="AZ231" s="23"/>
      <c r="BA231" s="23"/>
      <c r="BB231" s="23"/>
      <c r="BC231" s="23"/>
      <c r="BD231" s="23"/>
      <c r="BE231" s="23"/>
      <c r="BF231" s="23"/>
      <c r="BG231" s="23"/>
      <c r="BH231" s="23"/>
      <c r="BI231" s="23"/>
      <c r="BJ231" s="23"/>
      <c r="BK231" s="23"/>
    </row>
    <row r="232" spans="1:71" ht="47.25">
      <c r="A232" s="3" t="s">
        <v>431</v>
      </c>
      <c r="B232" s="61" t="s">
        <v>278</v>
      </c>
      <c r="C232" s="4">
        <v>0</v>
      </c>
      <c r="D232" s="4">
        <v>0</v>
      </c>
      <c r="E232" s="4">
        <v>0</v>
      </c>
      <c r="F232" s="4">
        <f t="shared" si="32"/>
        <v>0</v>
      </c>
      <c r="G232" s="8">
        <v>938714.34699233598</v>
      </c>
      <c r="H232" s="8">
        <v>1.05100356465448</v>
      </c>
      <c r="I232" s="4">
        <f t="shared" ref="I232:I234" si="36">(F232*G232*H232)/1000</f>
        <v>0</v>
      </c>
      <c r="J232" s="23"/>
      <c r="K232" s="26"/>
      <c r="L232" s="26"/>
      <c r="M232" s="26"/>
      <c r="N232" s="26"/>
      <c r="O232" s="26"/>
      <c r="P232" s="26"/>
      <c r="Q232" s="26"/>
      <c r="R232" s="26"/>
      <c r="S232" s="26"/>
      <c r="T232" s="26"/>
      <c r="U232" s="26"/>
      <c r="V232" s="26"/>
      <c r="W232" s="26"/>
      <c r="X232" s="26"/>
      <c r="Y232" s="26"/>
      <c r="Z232" s="26"/>
      <c r="AA232" s="26"/>
      <c r="AB232" s="26"/>
      <c r="AC232" s="26"/>
      <c r="AD232" s="26"/>
      <c r="AE232" s="26"/>
      <c r="AF232" s="26"/>
      <c r="AG232" s="26"/>
      <c r="AH232" s="26"/>
      <c r="AI232" s="26"/>
      <c r="AJ232" s="26"/>
      <c r="AK232" s="26"/>
      <c r="AL232" s="26"/>
      <c r="AM232" s="26"/>
      <c r="AN232" s="26"/>
      <c r="AO232" s="26"/>
      <c r="AP232" s="26"/>
      <c r="AQ232" s="26"/>
      <c r="AR232" s="26"/>
      <c r="AS232" s="26"/>
      <c r="AT232" s="26"/>
      <c r="AU232" s="26"/>
      <c r="AV232" s="26"/>
      <c r="AW232" s="26"/>
      <c r="AX232" s="26"/>
      <c r="AY232" s="26"/>
      <c r="AZ232" s="26"/>
      <c r="BA232" s="26"/>
      <c r="BB232" s="26"/>
      <c r="BC232" s="26"/>
      <c r="BD232" s="26"/>
      <c r="BE232" s="26"/>
      <c r="BF232" s="26"/>
      <c r="BG232" s="26"/>
      <c r="BH232" s="26"/>
      <c r="BI232" s="26"/>
      <c r="BJ232" s="26"/>
      <c r="BK232" s="26"/>
      <c r="BL232" s="16"/>
      <c r="BM232" s="16"/>
      <c r="BN232" s="16"/>
      <c r="BO232" s="16"/>
      <c r="BP232" s="16"/>
      <c r="BQ232" s="16"/>
      <c r="BR232" s="16"/>
      <c r="BS232" s="16"/>
    </row>
    <row r="233" spans="1:71" ht="47.25">
      <c r="A233" s="3" t="s">
        <v>432</v>
      </c>
      <c r="B233" s="61" t="s">
        <v>279</v>
      </c>
      <c r="C233" s="4">
        <v>0</v>
      </c>
      <c r="D233" s="4">
        <v>0</v>
      </c>
      <c r="E233" s="4">
        <v>0</v>
      </c>
      <c r="F233" s="4">
        <f t="shared" si="32"/>
        <v>0</v>
      </c>
      <c r="G233" s="8">
        <v>805151.81734403933</v>
      </c>
      <c r="H233" s="8">
        <v>1.05100356465448</v>
      </c>
      <c r="I233" s="4">
        <f t="shared" si="36"/>
        <v>0</v>
      </c>
      <c r="J233" s="23"/>
      <c r="K233" s="26"/>
      <c r="L233" s="26"/>
      <c r="M233" s="26"/>
      <c r="N233" s="26"/>
      <c r="O233" s="26"/>
      <c r="P233" s="26"/>
      <c r="Q233" s="26"/>
      <c r="R233" s="26"/>
      <c r="S233" s="26"/>
      <c r="T233" s="26"/>
      <c r="U233" s="26"/>
      <c r="V233" s="26"/>
      <c r="W233" s="26"/>
      <c r="X233" s="26"/>
      <c r="Y233" s="26"/>
      <c r="Z233" s="26"/>
      <c r="AA233" s="26"/>
      <c r="AB233" s="26"/>
      <c r="AC233" s="26"/>
      <c r="AD233" s="26"/>
      <c r="AE233" s="26"/>
      <c r="AF233" s="26"/>
      <c r="AG233" s="26"/>
      <c r="AH233" s="26"/>
      <c r="AI233" s="26"/>
      <c r="AJ233" s="26"/>
      <c r="AK233" s="26"/>
      <c r="AL233" s="26"/>
      <c r="AM233" s="26"/>
      <c r="AN233" s="26"/>
      <c r="AO233" s="26"/>
      <c r="AP233" s="26"/>
      <c r="AQ233" s="26"/>
      <c r="AR233" s="26"/>
      <c r="AS233" s="26"/>
      <c r="AT233" s="26"/>
      <c r="AU233" s="26"/>
      <c r="AV233" s="26"/>
      <c r="AW233" s="26"/>
      <c r="AX233" s="26"/>
      <c r="AY233" s="26"/>
      <c r="AZ233" s="26"/>
      <c r="BA233" s="26"/>
      <c r="BB233" s="26"/>
      <c r="BC233" s="26"/>
      <c r="BD233" s="26"/>
      <c r="BE233" s="26"/>
      <c r="BF233" s="26"/>
      <c r="BG233" s="26"/>
      <c r="BH233" s="26"/>
      <c r="BI233" s="26"/>
      <c r="BJ233" s="26"/>
      <c r="BK233" s="26"/>
      <c r="BL233" s="16"/>
      <c r="BM233" s="16"/>
      <c r="BN233" s="16"/>
      <c r="BO233" s="16"/>
      <c r="BP233" s="16"/>
      <c r="BQ233" s="16"/>
      <c r="BR233" s="16"/>
      <c r="BS233" s="16"/>
    </row>
    <row r="234" spans="1:71" ht="47.25">
      <c r="A234" s="3" t="s">
        <v>433</v>
      </c>
      <c r="B234" s="61" t="s">
        <v>280</v>
      </c>
      <c r="C234" s="4">
        <v>0</v>
      </c>
      <c r="D234" s="4">
        <v>0</v>
      </c>
      <c r="E234" s="4">
        <v>0</v>
      </c>
      <c r="F234" s="4">
        <f t="shared" si="32"/>
        <v>0</v>
      </c>
      <c r="G234" s="8">
        <v>1071000.7196623075</v>
      </c>
      <c r="H234" s="8">
        <v>1.05100356465448</v>
      </c>
      <c r="I234" s="4">
        <f t="shared" si="36"/>
        <v>0</v>
      </c>
      <c r="J234" s="23"/>
      <c r="K234" s="26"/>
      <c r="L234" s="26"/>
      <c r="M234" s="26"/>
      <c r="N234" s="26"/>
      <c r="O234" s="26"/>
      <c r="P234" s="26"/>
      <c r="Q234" s="26"/>
      <c r="R234" s="26"/>
      <c r="S234" s="26"/>
      <c r="T234" s="26"/>
      <c r="U234" s="26"/>
      <c r="V234" s="26"/>
      <c r="W234" s="26"/>
      <c r="X234" s="26"/>
      <c r="Y234" s="26"/>
      <c r="Z234" s="26"/>
      <c r="AA234" s="26"/>
      <c r="AB234" s="26"/>
      <c r="AC234" s="26"/>
      <c r="AD234" s="26"/>
      <c r="AE234" s="26"/>
      <c r="AF234" s="26"/>
      <c r="AG234" s="26"/>
      <c r="AH234" s="26"/>
      <c r="AI234" s="26"/>
      <c r="AJ234" s="26"/>
      <c r="AK234" s="26"/>
      <c r="AL234" s="26"/>
      <c r="AM234" s="26"/>
      <c r="AN234" s="26"/>
      <c r="AO234" s="26"/>
      <c r="AP234" s="26"/>
      <c r="AQ234" s="26"/>
      <c r="AR234" s="26"/>
      <c r="AS234" s="26"/>
      <c r="AT234" s="26"/>
      <c r="AU234" s="26"/>
      <c r="AV234" s="26"/>
      <c r="AW234" s="26"/>
      <c r="AX234" s="26"/>
      <c r="AY234" s="26"/>
      <c r="AZ234" s="26"/>
      <c r="BA234" s="26"/>
      <c r="BB234" s="26"/>
      <c r="BC234" s="26"/>
      <c r="BD234" s="26"/>
      <c r="BE234" s="26"/>
      <c r="BF234" s="26"/>
      <c r="BG234" s="26"/>
      <c r="BH234" s="26"/>
      <c r="BI234" s="26"/>
      <c r="BJ234" s="26"/>
      <c r="BK234" s="26"/>
      <c r="BL234" s="16"/>
      <c r="BM234" s="16"/>
      <c r="BN234" s="16"/>
      <c r="BO234" s="16"/>
      <c r="BP234" s="16"/>
      <c r="BQ234" s="16"/>
      <c r="BR234" s="16"/>
      <c r="BS234" s="16"/>
    </row>
    <row r="235" spans="1:71" ht="31.5">
      <c r="A235" s="3" t="s">
        <v>178</v>
      </c>
      <c r="B235" s="61" t="s">
        <v>67</v>
      </c>
      <c r="C235" s="4">
        <f>SUM($C$236)</f>
        <v>0</v>
      </c>
      <c r="D235" s="4">
        <f>SUM($D$236)</f>
        <v>1.407</v>
      </c>
      <c r="E235" s="4">
        <f>SUM($E$236)</f>
        <v>22.899500000000003</v>
      </c>
      <c r="F235" s="4">
        <f t="shared" si="32"/>
        <v>8.1021666666666672</v>
      </c>
      <c r="G235" s="4" t="s">
        <v>10</v>
      </c>
      <c r="H235" s="4" t="s">
        <v>10</v>
      </c>
      <c r="I235" s="4">
        <f>SUM($I$236)</f>
        <v>12476.324339899729</v>
      </c>
      <c r="J235" s="30"/>
    </row>
    <row r="236" spans="1:71" s="12" customFormat="1">
      <c r="A236" s="3" t="s">
        <v>179</v>
      </c>
      <c r="B236" s="61" t="s">
        <v>60</v>
      </c>
      <c r="C236" s="4">
        <f>SUM($C$237,$C$240,$C$242)</f>
        <v>0</v>
      </c>
      <c r="D236" s="4">
        <f>SUM($D$237,$D$240,$D$242)</f>
        <v>1.407</v>
      </c>
      <c r="E236" s="4">
        <f>SUM($E$237,$E$240,$E$242)</f>
        <v>22.899500000000003</v>
      </c>
      <c r="F236" s="4">
        <f t="shared" si="32"/>
        <v>8.1021666666666672</v>
      </c>
      <c r="G236" s="4" t="s">
        <v>10</v>
      </c>
      <c r="H236" s="4" t="s">
        <v>10</v>
      </c>
      <c r="I236" s="4">
        <f>SUM($I$237,$I$240,$I$242)</f>
        <v>12476.324339899729</v>
      </c>
      <c r="J236" s="30"/>
      <c r="K236" s="15"/>
      <c r="L236" s="15"/>
      <c r="M236" s="15"/>
      <c r="N236" s="15"/>
      <c r="O236" s="15"/>
      <c r="P236" s="15"/>
      <c r="Q236" s="15"/>
      <c r="R236" s="15"/>
      <c r="S236" s="15"/>
      <c r="T236" s="15"/>
      <c r="U236" s="15"/>
      <c r="V236" s="15"/>
      <c r="W236" s="15"/>
      <c r="X236" s="15"/>
      <c r="Y236" s="15"/>
      <c r="Z236" s="15"/>
      <c r="AA236" s="15"/>
      <c r="AB236" s="15"/>
      <c r="AC236" s="15"/>
      <c r="AD236" s="15"/>
      <c r="AE236" s="15"/>
      <c r="AF236" s="15"/>
      <c r="AG236" s="15"/>
      <c r="AH236" s="15"/>
      <c r="AI236" s="15"/>
      <c r="AJ236" s="15"/>
      <c r="AK236" s="15"/>
      <c r="AL236" s="15"/>
      <c r="AM236" s="15"/>
      <c r="AN236" s="15"/>
      <c r="AO236" s="15"/>
      <c r="AP236" s="15"/>
      <c r="AQ236" s="15"/>
      <c r="AR236" s="15"/>
      <c r="AS236" s="15"/>
      <c r="AT236" s="15"/>
      <c r="AU236" s="15"/>
      <c r="AV236" s="15"/>
      <c r="AW236" s="15"/>
      <c r="AX236" s="15"/>
      <c r="AY236" s="15"/>
      <c r="AZ236" s="15"/>
      <c r="BA236" s="15"/>
      <c r="BB236" s="15"/>
      <c r="BC236" s="15"/>
      <c r="BD236" s="15"/>
      <c r="BE236" s="15"/>
      <c r="BF236" s="15"/>
      <c r="BG236" s="15"/>
      <c r="BH236" s="15"/>
      <c r="BI236" s="15"/>
      <c r="BJ236" s="15"/>
      <c r="BK236" s="15"/>
      <c r="BL236" s="15"/>
      <c r="BM236" s="15"/>
      <c r="BN236" s="15"/>
      <c r="BO236" s="15"/>
      <c r="BP236" s="15"/>
      <c r="BQ236" s="15"/>
      <c r="BR236" s="15"/>
      <c r="BS236" s="15"/>
    </row>
    <row r="237" spans="1:71" s="12" customFormat="1">
      <c r="A237" s="3" t="s">
        <v>180</v>
      </c>
      <c r="B237" s="61" t="s">
        <v>37</v>
      </c>
      <c r="C237" s="4">
        <f>SUM($C$238:$C$239)</f>
        <v>0</v>
      </c>
      <c r="D237" s="4">
        <f>SUM($D$238:$D$239)</f>
        <v>0.78900000000000003</v>
      </c>
      <c r="E237" s="4">
        <f>SUM($E$238:$E$239)</f>
        <v>22.865500000000004</v>
      </c>
      <c r="F237" s="4">
        <f t="shared" si="32"/>
        <v>7.8848333333333356</v>
      </c>
      <c r="G237" s="4" t="s">
        <v>10</v>
      </c>
      <c r="H237" s="8" t="s">
        <v>10</v>
      </c>
      <c r="I237" s="4">
        <f>SUM($I$238:$I$239)</f>
        <v>11726.76516890078</v>
      </c>
      <c r="J237" s="30"/>
      <c r="K237" s="26"/>
      <c r="L237" s="26"/>
      <c r="M237" s="26"/>
      <c r="N237" s="26"/>
      <c r="O237" s="26"/>
      <c r="P237" s="26"/>
      <c r="Q237" s="26"/>
      <c r="R237" s="26"/>
      <c r="S237" s="26"/>
      <c r="T237" s="26"/>
      <c r="U237" s="26"/>
      <c r="V237" s="26"/>
      <c r="W237" s="26"/>
      <c r="X237" s="26"/>
      <c r="Y237" s="26"/>
      <c r="Z237" s="26"/>
      <c r="AA237" s="26"/>
      <c r="AB237" s="26"/>
      <c r="AC237" s="26"/>
      <c r="AD237" s="26"/>
      <c r="AE237" s="26"/>
      <c r="AF237" s="26"/>
      <c r="AG237" s="26"/>
      <c r="AH237" s="26"/>
      <c r="AI237" s="26"/>
      <c r="AJ237" s="26"/>
      <c r="AK237" s="26"/>
      <c r="AL237" s="26"/>
      <c r="AM237" s="26"/>
      <c r="AN237" s="26"/>
      <c r="AO237" s="26"/>
      <c r="AP237" s="26"/>
      <c r="AQ237" s="26"/>
      <c r="AR237" s="26"/>
      <c r="AS237" s="26"/>
      <c r="AT237" s="26"/>
      <c r="AU237" s="26"/>
      <c r="AV237" s="26"/>
      <c r="AW237" s="26"/>
      <c r="AX237" s="26"/>
      <c r="AY237" s="26"/>
      <c r="AZ237" s="26"/>
      <c r="BA237" s="26"/>
      <c r="BB237" s="26"/>
      <c r="BC237" s="26"/>
      <c r="BD237" s="26"/>
      <c r="BE237" s="26"/>
      <c r="BF237" s="26"/>
      <c r="BG237" s="26"/>
      <c r="BH237" s="26"/>
      <c r="BI237" s="26"/>
      <c r="BJ237" s="26"/>
      <c r="BK237" s="26"/>
      <c r="BL237" s="26"/>
      <c r="BM237" s="26"/>
      <c r="BN237" s="26"/>
      <c r="BO237" s="26"/>
      <c r="BP237" s="26"/>
      <c r="BQ237" s="26"/>
      <c r="BR237" s="26"/>
      <c r="BS237" s="26"/>
    </row>
    <row r="238" spans="1:71" s="12" customFormat="1" ht="47.25">
      <c r="A238" s="3" t="s">
        <v>434</v>
      </c>
      <c r="B238" s="61" t="s">
        <v>272</v>
      </c>
      <c r="C238" s="8">
        <v>0</v>
      </c>
      <c r="D238" s="8">
        <v>0.78900000000000003</v>
      </c>
      <c r="E238" s="8">
        <v>22.865500000000004</v>
      </c>
      <c r="F238" s="4">
        <f t="shared" si="32"/>
        <v>7.8848333333333356</v>
      </c>
      <c r="G238" s="31">
        <v>1415081.7225449537</v>
      </c>
      <c r="H238" s="8">
        <v>1.05100356465448</v>
      </c>
      <c r="I238" s="4">
        <f t="shared" ref="I238:I241" si="37">(F238*G238*H238)/1000</f>
        <v>11726.76516890078</v>
      </c>
      <c r="J238" s="23"/>
      <c r="K238" s="26"/>
      <c r="L238" s="26"/>
      <c r="M238" s="26"/>
      <c r="N238" s="26"/>
      <c r="O238" s="26"/>
      <c r="P238" s="26"/>
      <c r="Q238" s="26"/>
      <c r="R238" s="26"/>
      <c r="S238" s="26"/>
      <c r="T238" s="26"/>
      <c r="U238" s="26"/>
      <c r="V238" s="26"/>
      <c r="W238" s="26"/>
      <c r="X238" s="26"/>
      <c r="Y238" s="26"/>
      <c r="Z238" s="26"/>
      <c r="AA238" s="26"/>
      <c r="AB238" s="26"/>
      <c r="AC238" s="26"/>
      <c r="AD238" s="26"/>
      <c r="AE238" s="26"/>
      <c r="AF238" s="26"/>
      <c r="AG238" s="26"/>
      <c r="AH238" s="26"/>
      <c r="AI238" s="26"/>
      <c r="AJ238" s="26"/>
      <c r="AK238" s="26"/>
      <c r="AL238" s="26"/>
      <c r="AM238" s="26"/>
      <c r="AN238" s="26"/>
      <c r="AO238" s="26"/>
      <c r="AP238" s="26"/>
      <c r="AQ238" s="26"/>
      <c r="AR238" s="26"/>
      <c r="AS238" s="26"/>
      <c r="AT238" s="26"/>
      <c r="AU238" s="26"/>
      <c r="AV238" s="26"/>
      <c r="AW238" s="26"/>
      <c r="AX238" s="26"/>
      <c r="AY238" s="26"/>
      <c r="AZ238" s="26"/>
      <c r="BA238" s="26"/>
      <c r="BB238" s="26"/>
      <c r="BC238" s="26"/>
      <c r="BD238" s="26"/>
      <c r="BE238" s="26"/>
      <c r="BF238" s="26"/>
      <c r="BG238" s="26"/>
      <c r="BH238" s="26"/>
      <c r="BI238" s="26"/>
      <c r="BJ238" s="26"/>
      <c r="BK238" s="26"/>
    </row>
    <row r="239" spans="1:71" s="12" customFormat="1" ht="47.25">
      <c r="A239" s="3" t="s">
        <v>435</v>
      </c>
      <c r="B239" s="61" t="s">
        <v>273</v>
      </c>
      <c r="C239" s="4">
        <v>0</v>
      </c>
      <c r="D239" s="4">
        <v>0</v>
      </c>
      <c r="E239" s="4">
        <v>0</v>
      </c>
      <c r="F239" s="4">
        <f t="shared" si="32"/>
        <v>0</v>
      </c>
      <c r="G239" s="31">
        <v>2590938.9040371538</v>
      </c>
      <c r="H239" s="8">
        <v>1.05100356465448</v>
      </c>
      <c r="I239" s="4">
        <f t="shared" si="37"/>
        <v>0</v>
      </c>
      <c r="J239" s="23"/>
      <c r="K239" s="26"/>
      <c r="L239" s="26"/>
      <c r="M239" s="26"/>
      <c r="N239" s="26"/>
      <c r="O239" s="26"/>
      <c r="P239" s="26"/>
      <c r="Q239" s="26"/>
      <c r="R239" s="26"/>
      <c r="S239" s="26"/>
      <c r="T239" s="26"/>
      <c r="U239" s="26"/>
      <c r="V239" s="26"/>
      <c r="W239" s="26"/>
      <c r="X239" s="26"/>
      <c r="Y239" s="26"/>
      <c r="Z239" s="26"/>
      <c r="AA239" s="26"/>
      <c r="AB239" s="26"/>
      <c r="AC239" s="26"/>
      <c r="AD239" s="26"/>
      <c r="AE239" s="26"/>
      <c r="AF239" s="26"/>
      <c r="AG239" s="26"/>
      <c r="AH239" s="26"/>
      <c r="AI239" s="26"/>
      <c r="AJ239" s="26"/>
      <c r="AK239" s="26"/>
      <c r="AL239" s="26"/>
      <c r="AM239" s="26"/>
      <c r="AN239" s="26"/>
      <c r="AO239" s="26"/>
      <c r="AP239" s="26"/>
      <c r="AQ239" s="26"/>
      <c r="AR239" s="26"/>
      <c r="AS239" s="26"/>
      <c r="AT239" s="26"/>
      <c r="AU239" s="26"/>
      <c r="AV239" s="26"/>
      <c r="AW239" s="26"/>
      <c r="AX239" s="26"/>
      <c r="AY239" s="26"/>
      <c r="AZ239" s="26"/>
      <c r="BA239" s="26"/>
      <c r="BB239" s="26"/>
      <c r="BC239" s="26"/>
      <c r="BD239" s="26"/>
      <c r="BE239" s="26"/>
      <c r="BF239" s="26"/>
      <c r="BG239" s="26"/>
      <c r="BH239" s="26"/>
      <c r="BI239" s="26"/>
      <c r="BJ239" s="26"/>
      <c r="BK239" s="26"/>
    </row>
    <row r="240" spans="1:71">
      <c r="A240" s="3" t="s">
        <v>181</v>
      </c>
      <c r="B240" s="61" t="s">
        <v>38</v>
      </c>
      <c r="C240" s="4">
        <f>SUM($C$241)</f>
        <v>0</v>
      </c>
      <c r="D240" s="4">
        <f>SUM($D$241)</f>
        <v>0.61799999999999999</v>
      </c>
      <c r="E240" s="4">
        <f>SUM($E$241)</f>
        <v>3.4000000000000002E-2</v>
      </c>
      <c r="F240" s="4">
        <f t="shared" si="32"/>
        <v>0.21733333333333335</v>
      </c>
      <c r="G240" s="4" t="s">
        <v>10</v>
      </c>
      <c r="H240" s="8" t="s">
        <v>10</v>
      </c>
      <c r="I240" s="4">
        <f>SUM($I$241)</f>
        <v>749.55917099895009</v>
      </c>
      <c r="J240" s="30"/>
      <c r="K240" s="26"/>
      <c r="L240" s="26"/>
      <c r="M240" s="26"/>
      <c r="N240" s="26"/>
      <c r="O240" s="26"/>
      <c r="P240" s="26"/>
      <c r="Q240" s="26"/>
      <c r="R240" s="26"/>
      <c r="S240" s="26"/>
      <c r="T240" s="26"/>
      <c r="U240" s="26"/>
      <c r="V240" s="26"/>
      <c r="W240" s="26"/>
      <c r="X240" s="26"/>
      <c r="Y240" s="26"/>
      <c r="Z240" s="26"/>
      <c r="AA240" s="26"/>
      <c r="AB240" s="26"/>
      <c r="AC240" s="26"/>
      <c r="AD240" s="26"/>
      <c r="AE240" s="26"/>
      <c r="AF240" s="26"/>
      <c r="AG240" s="26"/>
      <c r="AH240" s="26"/>
      <c r="AI240" s="26"/>
      <c r="AJ240" s="26"/>
      <c r="AK240" s="26"/>
      <c r="AL240" s="26"/>
      <c r="AM240" s="26"/>
      <c r="AN240" s="26"/>
      <c r="AO240" s="26"/>
      <c r="AP240" s="26"/>
      <c r="AQ240" s="26"/>
      <c r="AR240" s="26"/>
      <c r="AS240" s="26"/>
      <c r="AT240" s="26"/>
      <c r="AU240" s="26"/>
      <c r="AV240" s="26"/>
      <c r="AW240" s="26"/>
      <c r="AX240" s="26"/>
      <c r="AY240" s="26"/>
      <c r="AZ240" s="26"/>
      <c r="BA240" s="26"/>
      <c r="BB240" s="26"/>
      <c r="BC240" s="26"/>
      <c r="BD240" s="26"/>
      <c r="BE240" s="26"/>
      <c r="BF240" s="26"/>
      <c r="BG240" s="26"/>
      <c r="BH240" s="26"/>
      <c r="BI240" s="26"/>
      <c r="BJ240" s="26"/>
      <c r="BK240" s="26"/>
      <c r="BL240" s="26"/>
      <c r="BM240" s="26"/>
      <c r="BN240" s="26"/>
      <c r="BO240" s="26"/>
      <c r="BP240" s="26"/>
      <c r="BQ240" s="26"/>
      <c r="BR240" s="26"/>
      <c r="BS240" s="26"/>
    </row>
    <row r="241" spans="1:71" ht="47.25">
      <c r="A241" s="3" t="s">
        <v>436</v>
      </c>
      <c r="B241" s="61" t="s">
        <v>275</v>
      </c>
      <c r="C241" s="8">
        <v>0</v>
      </c>
      <c r="D241" s="8">
        <v>0.61799999999999999</v>
      </c>
      <c r="E241" s="8">
        <v>3.4000000000000002E-2</v>
      </c>
      <c r="F241" s="4">
        <f t="shared" si="32"/>
        <v>0.21733333333333335</v>
      </c>
      <c r="G241" s="31">
        <v>3281522.543868151</v>
      </c>
      <c r="H241" s="8">
        <v>1.05100356465448</v>
      </c>
      <c r="I241" s="4">
        <f t="shared" si="37"/>
        <v>749.55917099895009</v>
      </c>
      <c r="J241" s="23"/>
      <c r="K241" s="26"/>
      <c r="L241" s="26"/>
      <c r="M241" s="26"/>
      <c r="N241" s="26"/>
      <c r="O241" s="26"/>
      <c r="P241" s="26"/>
      <c r="Q241" s="26"/>
      <c r="R241" s="26"/>
      <c r="S241" s="26"/>
      <c r="T241" s="26"/>
      <c r="U241" s="26"/>
      <c r="V241" s="26"/>
      <c r="W241" s="26"/>
      <c r="X241" s="26"/>
      <c r="Y241" s="26"/>
      <c r="Z241" s="26"/>
      <c r="AA241" s="26"/>
      <c r="AB241" s="26"/>
      <c r="AC241" s="26"/>
      <c r="AD241" s="26"/>
      <c r="AE241" s="26"/>
      <c r="AF241" s="26"/>
      <c r="AG241" s="26"/>
      <c r="AH241" s="26"/>
      <c r="AI241" s="26"/>
      <c r="AJ241" s="26"/>
      <c r="AK241" s="26"/>
      <c r="AL241" s="26"/>
      <c r="AM241" s="26"/>
      <c r="AN241" s="26"/>
      <c r="AO241" s="26"/>
      <c r="AP241" s="26"/>
      <c r="AQ241" s="26"/>
      <c r="AR241" s="26"/>
      <c r="AS241" s="26"/>
      <c r="AT241" s="26"/>
      <c r="AU241" s="26"/>
      <c r="AV241" s="26"/>
      <c r="AW241" s="26"/>
      <c r="AX241" s="26"/>
      <c r="AY241" s="26"/>
      <c r="AZ241" s="26"/>
      <c r="BA241" s="26"/>
      <c r="BB241" s="26"/>
      <c r="BC241" s="26"/>
      <c r="BD241" s="26"/>
      <c r="BE241" s="26"/>
      <c r="BF241" s="26"/>
      <c r="BG241" s="26"/>
      <c r="BH241" s="26"/>
      <c r="BI241" s="26"/>
      <c r="BJ241" s="26"/>
      <c r="BK241" s="26"/>
      <c r="BL241" s="16"/>
      <c r="BM241" s="16"/>
      <c r="BN241" s="16"/>
      <c r="BO241" s="16"/>
      <c r="BP241" s="16"/>
      <c r="BQ241" s="16"/>
      <c r="BR241" s="16"/>
      <c r="BS241" s="16"/>
    </row>
    <row r="242" spans="1:71">
      <c r="A242" s="3" t="s">
        <v>326</v>
      </c>
      <c r="B242" s="61" t="s">
        <v>39</v>
      </c>
      <c r="C242" s="8">
        <f>SUM($C$243:$C$244)</f>
        <v>0</v>
      </c>
      <c r="D242" s="8">
        <f>SUM($D$243:$D$244)</f>
        <v>0</v>
      </c>
      <c r="E242" s="8">
        <f>SUM($E$243:$E$244)</f>
        <v>0</v>
      </c>
      <c r="F242" s="8">
        <f t="shared" si="32"/>
        <v>0</v>
      </c>
      <c r="G242" s="31" t="s">
        <v>10</v>
      </c>
      <c r="H242" s="8" t="s">
        <v>10</v>
      </c>
      <c r="I242" s="8">
        <f>SUM($I$243:$I$244)</f>
        <v>0</v>
      </c>
      <c r="J242" s="30"/>
      <c r="K242" s="26"/>
      <c r="L242" s="26"/>
      <c r="M242" s="26"/>
      <c r="N242" s="26"/>
      <c r="O242" s="26"/>
      <c r="P242" s="26"/>
      <c r="Q242" s="26"/>
      <c r="R242" s="26"/>
      <c r="S242" s="26"/>
      <c r="T242" s="26"/>
      <c r="U242" s="26"/>
      <c r="V242" s="26"/>
      <c r="W242" s="26"/>
      <c r="X242" s="26"/>
      <c r="Y242" s="26"/>
      <c r="Z242" s="26"/>
      <c r="AA242" s="26"/>
      <c r="AB242" s="26"/>
      <c r="AC242" s="26"/>
      <c r="AD242" s="26"/>
      <c r="AE242" s="26"/>
      <c r="AF242" s="26"/>
      <c r="AG242" s="26"/>
      <c r="AH242" s="26"/>
      <c r="AI242" s="26"/>
      <c r="AJ242" s="26"/>
      <c r="AK242" s="26"/>
      <c r="AL242" s="26"/>
      <c r="AM242" s="26"/>
      <c r="AN242" s="26"/>
      <c r="AO242" s="26"/>
      <c r="AP242" s="26"/>
      <c r="AQ242" s="26"/>
      <c r="AR242" s="26"/>
      <c r="AS242" s="26"/>
      <c r="AT242" s="26"/>
      <c r="AU242" s="26"/>
      <c r="AV242" s="26"/>
      <c r="AW242" s="26"/>
      <c r="AX242" s="26"/>
      <c r="AY242" s="26"/>
      <c r="AZ242" s="26"/>
      <c r="BA242" s="26"/>
      <c r="BB242" s="26"/>
      <c r="BC242" s="26"/>
      <c r="BD242" s="26"/>
      <c r="BE242" s="26"/>
      <c r="BF242" s="26"/>
      <c r="BG242" s="26"/>
      <c r="BH242" s="26"/>
      <c r="BI242" s="26"/>
      <c r="BJ242" s="26"/>
      <c r="BK242" s="26"/>
      <c r="BL242" s="16"/>
      <c r="BM242" s="16"/>
      <c r="BN242" s="16"/>
      <c r="BO242" s="16"/>
      <c r="BP242" s="16"/>
      <c r="BQ242" s="16"/>
      <c r="BR242" s="16"/>
      <c r="BS242" s="16"/>
    </row>
    <row r="243" spans="1:71" ht="47.25">
      <c r="A243" s="3" t="s">
        <v>437</v>
      </c>
      <c r="B243" s="61" t="s">
        <v>281</v>
      </c>
      <c r="C243" s="4">
        <v>0</v>
      </c>
      <c r="D243" s="4">
        <v>0</v>
      </c>
      <c r="E243" s="4">
        <v>0</v>
      </c>
      <c r="F243" s="4">
        <f t="shared" si="32"/>
        <v>0</v>
      </c>
      <c r="G243" s="31">
        <v>2374674.3550021066</v>
      </c>
      <c r="H243" s="8">
        <v>1.05100356465448</v>
      </c>
      <c r="I243" s="4">
        <f t="shared" ref="I243:I244" si="38">(F243*G243*H243)/1000</f>
        <v>0</v>
      </c>
      <c r="J243" s="23"/>
      <c r="K243" s="26"/>
      <c r="L243" s="26"/>
      <c r="M243" s="26"/>
      <c r="N243" s="26"/>
      <c r="O243" s="26"/>
      <c r="P243" s="26"/>
      <c r="Q243" s="26"/>
      <c r="R243" s="26"/>
      <c r="S243" s="26"/>
      <c r="T243" s="26"/>
      <c r="U243" s="26"/>
      <c r="V243" s="26"/>
      <c r="W243" s="26"/>
      <c r="X243" s="26"/>
      <c r="Y243" s="26"/>
      <c r="Z243" s="26"/>
      <c r="AA243" s="26"/>
      <c r="AB243" s="26"/>
      <c r="AC243" s="26"/>
      <c r="AD243" s="26"/>
      <c r="AE243" s="26"/>
      <c r="AF243" s="26"/>
      <c r="AG243" s="26"/>
      <c r="AH243" s="26"/>
      <c r="AI243" s="26"/>
      <c r="AJ243" s="26"/>
      <c r="AK243" s="26"/>
      <c r="AL243" s="26"/>
      <c r="AM243" s="26"/>
      <c r="AN243" s="26"/>
      <c r="AO243" s="26"/>
      <c r="AP243" s="26"/>
      <c r="AQ243" s="26"/>
      <c r="AR243" s="26"/>
      <c r="AS243" s="26"/>
      <c r="AT243" s="26"/>
      <c r="AU243" s="26"/>
      <c r="AV243" s="26"/>
      <c r="AW243" s="26"/>
      <c r="AX243" s="26"/>
      <c r="AY243" s="26"/>
      <c r="AZ243" s="26"/>
      <c r="BA243" s="26"/>
      <c r="BB243" s="26"/>
      <c r="BC243" s="26"/>
      <c r="BD243" s="26"/>
      <c r="BE243" s="26"/>
      <c r="BF243" s="26"/>
      <c r="BG243" s="26"/>
      <c r="BH243" s="26"/>
      <c r="BI243" s="26"/>
      <c r="BJ243" s="26"/>
      <c r="BK243" s="26"/>
      <c r="BL243" s="16"/>
      <c r="BM243" s="16"/>
      <c r="BN243" s="16"/>
      <c r="BO243" s="16"/>
      <c r="BP243" s="16"/>
      <c r="BQ243" s="16"/>
      <c r="BR243" s="16"/>
      <c r="BS243" s="16"/>
    </row>
    <row r="244" spans="1:71" ht="47.25">
      <c r="A244" s="3" t="s">
        <v>438</v>
      </c>
      <c r="B244" s="61" t="s">
        <v>282</v>
      </c>
      <c r="C244" s="4">
        <v>0</v>
      </c>
      <c r="D244" s="4">
        <v>0</v>
      </c>
      <c r="E244" s="4">
        <v>0</v>
      </c>
      <c r="F244" s="4">
        <f t="shared" si="32"/>
        <v>0</v>
      </c>
      <c r="G244" s="31">
        <v>1228198.3571638176</v>
      </c>
      <c r="H244" s="8">
        <v>1.05100356465448</v>
      </c>
      <c r="I244" s="4">
        <f t="shared" si="38"/>
        <v>0</v>
      </c>
      <c r="J244" s="23"/>
      <c r="K244" s="26"/>
      <c r="L244" s="26"/>
      <c r="M244" s="26"/>
      <c r="N244" s="26"/>
      <c r="O244" s="26"/>
      <c r="P244" s="26"/>
      <c r="Q244" s="26"/>
      <c r="R244" s="26"/>
      <c r="S244" s="26"/>
      <c r="T244" s="26"/>
      <c r="U244" s="26"/>
      <c r="V244" s="26"/>
      <c r="W244" s="26"/>
      <c r="X244" s="26"/>
      <c r="Y244" s="26"/>
      <c r="Z244" s="26"/>
      <c r="AA244" s="26"/>
      <c r="AB244" s="26"/>
      <c r="AC244" s="26"/>
      <c r="AD244" s="26"/>
      <c r="AE244" s="26"/>
      <c r="AF244" s="26"/>
      <c r="AG244" s="26"/>
      <c r="AH244" s="26"/>
      <c r="AI244" s="26"/>
      <c r="AJ244" s="26"/>
      <c r="AK244" s="26"/>
      <c r="AL244" s="26"/>
      <c r="AM244" s="26"/>
      <c r="AN244" s="26"/>
      <c r="AO244" s="26"/>
      <c r="AP244" s="26"/>
      <c r="AQ244" s="26"/>
      <c r="AR244" s="26"/>
      <c r="AS244" s="26"/>
      <c r="AT244" s="26"/>
      <c r="AU244" s="26"/>
      <c r="AV244" s="26"/>
      <c r="AW244" s="26"/>
      <c r="AX244" s="26"/>
      <c r="AY244" s="26"/>
      <c r="AZ244" s="26"/>
      <c r="BA244" s="26"/>
      <c r="BB244" s="26"/>
      <c r="BC244" s="26"/>
      <c r="BD244" s="26"/>
      <c r="BE244" s="26"/>
      <c r="BF244" s="26"/>
      <c r="BG244" s="26"/>
      <c r="BH244" s="26"/>
      <c r="BI244" s="26"/>
      <c r="BJ244" s="26"/>
      <c r="BK244" s="26"/>
      <c r="BL244" s="16"/>
      <c r="BM244" s="16"/>
      <c r="BN244" s="16"/>
      <c r="BO244" s="16"/>
      <c r="BP244" s="16"/>
      <c r="BQ244" s="16"/>
      <c r="BR244" s="16"/>
      <c r="BS244" s="16"/>
    </row>
    <row r="245" spans="1:71" s="12" customFormat="1">
      <c r="A245" s="2" t="s">
        <v>182</v>
      </c>
      <c r="B245" s="61" t="s">
        <v>40</v>
      </c>
      <c r="C245" s="4">
        <v>0</v>
      </c>
      <c r="D245" s="4">
        <v>0</v>
      </c>
      <c r="E245" s="4">
        <v>0</v>
      </c>
      <c r="F245" s="4">
        <f t="shared" si="32"/>
        <v>0</v>
      </c>
      <c r="G245" s="4" t="s">
        <v>10</v>
      </c>
      <c r="H245" s="4" t="s">
        <v>10</v>
      </c>
      <c r="I245" s="4">
        <v>0</v>
      </c>
      <c r="J245" s="30"/>
      <c r="K245" s="15"/>
      <c r="L245" s="15"/>
      <c r="M245" s="15"/>
      <c r="N245" s="15"/>
      <c r="O245" s="15"/>
      <c r="P245" s="15"/>
      <c r="Q245" s="15"/>
      <c r="R245" s="15"/>
      <c r="S245" s="15"/>
      <c r="T245" s="15"/>
      <c r="U245" s="15"/>
      <c r="V245" s="15"/>
      <c r="W245" s="15"/>
      <c r="X245" s="15"/>
      <c r="Y245" s="15"/>
      <c r="Z245" s="15"/>
      <c r="AA245" s="15"/>
      <c r="AB245" s="15"/>
      <c r="AC245" s="15"/>
      <c r="AD245" s="15"/>
      <c r="AE245" s="15"/>
      <c r="AF245" s="15"/>
      <c r="AG245" s="15"/>
      <c r="AH245" s="15"/>
      <c r="AI245" s="15"/>
      <c r="AJ245" s="15"/>
      <c r="AK245" s="15"/>
      <c r="AL245" s="15"/>
      <c r="AM245" s="15"/>
      <c r="AN245" s="15"/>
      <c r="AO245" s="15"/>
      <c r="AP245" s="15"/>
      <c r="AQ245" s="15"/>
      <c r="AR245" s="15"/>
      <c r="AS245" s="15"/>
      <c r="AT245" s="15"/>
      <c r="AU245" s="15"/>
      <c r="AV245" s="15"/>
      <c r="AW245" s="15"/>
      <c r="AX245" s="15"/>
      <c r="AY245" s="15"/>
      <c r="AZ245" s="15"/>
      <c r="BA245" s="15"/>
      <c r="BB245" s="15"/>
      <c r="BC245" s="15"/>
      <c r="BD245" s="15"/>
      <c r="BE245" s="15"/>
      <c r="BF245" s="15"/>
      <c r="BG245" s="15"/>
      <c r="BH245" s="15"/>
      <c r="BI245" s="15"/>
      <c r="BJ245" s="15"/>
      <c r="BK245" s="15"/>
      <c r="BL245" s="15"/>
      <c r="BM245" s="15"/>
      <c r="BN245" s="15"/>
      <c r="BO245" s="15"/>
      <c r="BP245" s="15"/>
      <c r="BQ245" s="15"/>
      <c r="BR245" s="15"/>
      <c r="BS245" s="15"/>
    </row>
    <row r="246" spans="1:71">
      <c r="A246" s="2" t="s">
        <v>183</v>
      </c>
      <c r="B246" s="61" t="s">
        <v>72</v>
      </c>
      <c r="C246" s="4">
        <v>0</v>
      </c>
      <c r="D246" s="4">
        <v>0</v>
      </c>
      <c r="E246" s="4">
        <v>0</v>
      </c>
      <c r="F246" s="4">
        <f t="shared" si="32"/>
        <v>0</v>
      </c>
      <c r="G246" s="4" t="s">
        <v>10</v>
      </c>
      <c r="H246" s="4" t="s">
        <v>10</v>
      </c>
      <c r="I246" s="4">
        <v>0</v>
      </c>
      <c r="J246" s="30"/>
    </row>
    <row r="247" spans="1:71" ht="31.5">
      <c r="A247" s="44" t="s">
        <v>32</v>
      </c>
      <c r="B247" s="69" t="s">
        <v>6</v>
      </c>
      <c r="C247" s="70">
        <f>SUM($C$248,$C$292)</f>
        <v>0</v>
      </c>
      <c r="D247" s="70">
        <f>SUM($D$248,$D$292)</f>
        <v>0</v>
      </c>
      <c r="E247" s="70">
        <f>SUM($E$248,$E$292)</f>
        <v>0.40300000000000002</v>
      </c>
      <c r="F247" s="70">
        <f t="shared" si="32"/>
        <v>0.13433333333333333</v>
      </c>
      <c r="G247" s="70" t="s">
        <v>10</v>
      </c>
      <c r="H247" s="70" t="s">
        <v>10</v>
      </c>
      <c r="I247" s="70">
        <f>SUM($I$248,$I$292)</f>
        <v>344.37586297514326</v>
      </c>
      <c r="J247" s="30"/>
    </row>
    <row r="248" spans="1:71">
      <c r="A248" s="3" t="s">
        <v>33</v>
      </c>
      <c r="B248" s="61" t="s">
        <v>53</v>
      </c>
      <c r="C248" s="4">
        <f>SUM($C$249,$C$271,$C$291)</f>
        <v>0</v>
      </c>
      <c r="D248" s="4">
        <f>SUM($D$249,$D$271,$D$291)</f>
        <v>0</v>
      </c>
      <c r="E248" s="4">
        <f>SUM($E$249,$E$271,$E$291)</f>
        <v>0</v>
      </c>
      <c r="F248" s="4">
        <f t="shared" si="32"/>
        <v>0</v>
      </c>
      <c r="G248" s="4" t="s">
        <v>10</v>
      </c>
      <c r="H248" s="4" t="s">
        <v>10</v>
      </c>
      <c r="I248" s="4">
        <f>SUM($I$249,$I$271,$I$291)</f>
        <v>0</v>
      </c>
      <c r="J248" s="30"/>
    </row>
    <row r="249" spans="1:71">
      <c r="A249" s="3" t="s">
        <v>184</v>
      </c>
      <c r="B249" s="61" t="s">
        <v>56</v>
      </c>
      <c r="C249" s="4">
        <f>SUM($C$250,$C$262)</f>
        <v>0</v>
      </c>
      <c r="D249" s="4">
        <f>SUM($D$250,$D$262)</f>
        <v>0</v>
      </c>
      <c r="E249" s="4">
        <f>SUM($E$250,$E$262)</f>
        <v>0</v>
      </c>
      <c r="F249" s="4">
        <f t="shared" si="32"/>
        <v>0</v>
      </c>
      <c r="G249" s="4" t="s">
        <v>10</v>
      </c>
      <c r="H249" s="4" t="s">
        <v>10</v>
      </c>
      <c r="I249" s="4">
        <f>SUM($I$250,$I$262)</f>
        <v>0</v>
      </c>
      <c r="J249" s="30"/>
    </row>
    <row r="250" spans="1:71">
      <c r="A250" s="3" t="s">
        <v>185</v>
      </c>
      <c r="B250" s="61" t="s">
        <v>86</v>
      </c>
      <c r="C250" s="4">
        <f>SUM($C$251,$C$254,$C$257,$C$260)</f>
        <v>0</v>
      </c>
      <c r="D250" s="4">
        <f>SUM($D$251,$D$254,$D$257,$D$260)</f>
        <v>0</v>
      </c>
      <c r="E250" s="4">
        <f>SUM($E$251,$E$254,$E$257,$E$260)</f>
        <v>0</v>
      </c>
      <c r="F250" s="4">
        <f t="shared" si="32"/>
        <v>0</v>
      </c>
      <c r="G250" s="4" t="s">
        <v>10</v>
      </c>
      <c r="H250" s="4" t="s">
        <v>10</v>
      </c>
      <c r="I250" s="4">
        <f>SUM($I$251,$I$254,$I$257,$I$260)</f>
        <v>0</v>
      </c>
      <c r="J250" s="30"/>
    </row>
    <row r="251" spans="1:71" s="12" customFormat="1">
      <c r="A251" s="3" t="s">
        <v>186</v>
      </c>
      <c r="B251" s="61" t="s">
        <v>41</v>
      </c>
      <c r="C251" s="4">
        <f>SUM($C$252:$C$253)</f>
        <v>0</v>
      </c>
      <c r="D251" s="4">
        <f>SUM($D$252:$D$253)</f>
        <v>0</v>
      </c>
      <c r="E251" s="4">
        <f>SUM($E$252:$E$253)</f>
        <v>0</v>
      </c>
      <c r="F251" s="4">
        <f t="shared" si="32"/>
        <v>0</v>
      </c>
      <c r="G251" s="4" t="s">
        <v>10</v>
      </c>
      <c r="H251" s="8" t="s">
        <v>10</v>
      </c>
      <c r="I251" s="4">
        <f>SUM($I$252:$I$253)</f>
        <v>0</v>
      </c>
      <c r="J251" s="30"/>
      <c r="K251" s="26"/>
      <c r="L251" s="26"/>
      <c r="M251" s="26"/>
      <c r="N251" s="26"/>
      <c r="O251" s="26"/>
      <c r="P251" s="26"/>
      <c r="Q251" s="26"/>
      <c r="R251" s="26"/>
      <c r="S251" s="26"/>
      <c r="T251" s="26"/>
      <c r="U251" s="26"/>
      <c r="V251" s="26"/>
      <c r="W251" s="26"/>
      <c r="X251" s="26"/>
      <c r="Y251" s="26"/>
      <c r="Z251" s="26"/>
      <c r="AA251" s="26"/>
      <c r="AB251" s="26"/>
      <c r="AC251" s="26"/>
      <c r="AD251" s="26"/>
      <c r="AE251" s="26"/>
      <c r="AF251" s="26"/>
      <c r="AG251" s="26"/>
      <c r="AH251" s="26"/>
      <c r="AI251" s="26"/>
      <c r="AJ251" s="26"/>
      <c r="AK251" s="26"/>
      <c r="AL251" s="26"/>
      <c r="AM251" s="26"/>
      <c r="AN251" s="26"/>
      <c r="AO251" s="26"/>
      <c r="AP251" s="26"/>
      <c r="AQ251" s="26"/>
      <c r="AR251" s="26"/>
      <c r="AS251" s="26"/>
      <c r="AT251" s="26"/>
      <c r="AU251" s="26"/>
      <c r="AV251" s="26"/>
      <c r="AW251" s="26"/>
      <c r="AX251" s="26"/>
      <c r="AY251" s="26"/>
      <c r="AZ251" s="26"/>
      <c r="BA251" s="26"/>
      <c r="BB251" s="26"/>
      <c r="BC251" s="26"/>
      <c r="BD251" s="26"/>
      <c r="BE251" s="26"/>
      <c r="BF251" s="26"/>
      <c r="BG251" s="26"/>
      <c r="BH251" s="26"/>
      <c r="BI251" s="26"/>
      <c r="BJ251" s="26"/>
      <c r="BK251" s="26"/>
      <c r="BL251" s="26"/>
      <c r="BM251" s="26"/>
      <c r="BN251" s="26"/>
      <c r="BO251" s="26"/>
      <c r="BP251" s="26"/>
      <c r="BQ251" s="26"/>
      <c r="BR251" s="26"/>
      <c r="BS251" s="26"/>
    </row>
    <row r="252" spans="1:71" s="25" customFormat="1" ht="47.25">
      <c r="A252" s="3" t="s">
        <v>386</v>
      </c>
      <c r="B252" s="61" t="s">
        <v>283</v>
      </c>
      <c r="C252" s="4">
        <v>0</v>
      </c>
      <c r="D252" s="4">
        <v>0</v>
      </c>
      <c r="E252" s="4">
        <v>0</v>
      </c>
      <c r="F252" s="4">
        <f t="shared" si="32"/>
        <v>0</v>
      </c>
      <c r="G252" s="8">
        <v>1355510.41604098</v>
      </c>
      <c r="H252" s="8">
        <v>1.05100356465448</v>
      </c>
      <c r="I252" s="4">
        <f t="shared" ref="I252:I261" si="39">(F252*G252*H252)/1000</f>
        <v>0</v>
      </c>
      <c r="J252" s="23"/>
      <c r="K252" s="23"/>
      <c r="L252" s="23"/>
      <c r="M252" s="23"/>
      <c r="N252" s="23"/>
      <c r="O252" s="23"/>
      <c r="P252" s="23"/>
      <c r="Q252" s="23"/>
      <c r="R252" s="23"/>
      <c r="S252" s="23"/>
      <c r="T252" s="23"/>
      <c r="U252" s="23"/>
      <c r="V252" s="23"/>
      <c r="W252" s="23"/>
      <c r="X252" s="23"/>
      <c r="Y252" s="23"/>
      <c r="Z252" s="23"/>
      <c r="AA252" s="23"/>
      <c r="AB252" s="23"/>
      <c r="AC252" s="23"/>
      <c r="AD252" s="23"/>
      <c r="AE252" s="23"/>
      <c r="AF252" s="23"/>
      <c r="AG252" s="23"/>
      <c r="AH252" s="23"/>
      <c r="AI252" s="23"/>
      <c r="AJ252" s="23"/>
      <c r="AK252" s="23"/>
      <c r="AL252" s="23"/>
      <c r="AM252" s="23"/>
      <c r="AN252" s="23"/>
      <c r="AO252" s="23"/>
      <c r="AP252" s="23"/>
      <c r="AQ252" s="23"/>
      <c r="AR252" s="23"/>
      <c r="AS252" s="23"/>
      <c r="AT252" s="23"/>
      <c r="AU252" s="23"/>
      <c r="AV252" s="23"/>
      <c r="AW252" s="23"/>
      <c r="AX252" s="23"/>
      <c r="AY252" s="23"/>
      <c r="AZ252" s="23"/>
      <c r="BA252" s="23"/>
      <c r="BB252" s="23"/>
      <c r="BC252" s="23"/>
      <c r="BD252" s="23"/>
      <c r="BE252" s="23"/>
      <c r="BF252" s="23"/>
      <c r="BG252" s="23"/>
      <c r="BH252" s="23"/>
      <c r="BI252" s="23"/>
      <c r="BJ252" s="23"/>
      <c r="BK252" s="23"/>
    </row>
    <row r="253" spans="1:71" s="25" customFormat="1" ht="47.25">
      <c r="A253" s="3" t="s">
        <v>387</v>
      </c>
      <c r="B253" s="61" t="s">
        <v>284</v>
      </c>
      <c r="C253" s="4">
        <v>0</v>
      </c>
      <c r="D253" s="4">
        <v>0</v>
      </c>
      <c r="E253" s="4">
        <v>0</v>
      </c>
      <c r="F253" s="4">
        <f t="shared" si="32"/>
        <v>0</v>
      </c>
      <c r="G253" s="8">
        <v>1522062.4642038876</v>
      </c>
      <c r="H253" s="8">
        <v>1.05100356465448</v>
      </c>
      <c r="I253" s="4">
        <f t="shared" si="39"/>
        <v>0</v>
      </c>
      <c r="J253" s="23"/>
      <c r="K253" s="23"/>
      <c r="L253" s="23"/>
      <c r="M253" s="23"/>
      <c r="N253" s="23"/>
      <c r="O253" s="23"/>
      <c r="P253" s="23"/>
      <c r="Q253" s="23"/>
      <c r="R253" s="23"/>
      <c r="S253" s="23"/>
      <c r="T253" s="23"/>
      <c r="U253" s="23"/>
      <c r="V253" s="23"/>
      <c r="W253" s="23"/>
      <c r="X253" s="23"/>
      <c r="Y253" s="23"/>
      <c r="Z253" s="23"/>
      <c r="AA253" s="23"/>
      <c r="AB253" s="23"/>
      <c r="AC253" s="23"/>
      <c r="AD253" s="23"/>
      <c r="AE253" s="23"/>
      <c r="AF253" s="23"/>
      <c r="AG253" s="23"/>
      <c r="AH253" s="23"/>
      <c r="AI253" s="23"/>
      <c r="AJ253" s="23"/>
      <c r="AK253" s="23"/>
      <c r="AL253" s="23"/>
      <c r="AM253" s="23"/>
      <c r="AN253" s="23"/>
      <c r="AO253" s="23"/>
      <c r="AP253" s="23"/>
      <c r="AQ253" s="23"/>
      <c r="AR253" s="23"/>
      <c r="AS253" s="23"/>
      <c r="AT253" s="23"/>
      <c r="AU253" s="23"/>
      <c r="AV253" s="23"/>
      <c r="AW253" s="23"/>
      <c r="AX253" s="23"/>
      <c r="AY253" s="23"/>
      <c r="AZ253" s="23"/>
      <c r="BA253" s="23"/>
      <c r="BB253" s="23"/>
      <c r="BC253" s="23"/>
      <c r="BD253" s="23"/>
      <c r="BE253" s="23"/>
      <c r="BF253" s="23"/>
      <c r="BG253" s="23"/>
      <c r="BH253" s="23"/>
      <c r="BI253" s="23"/>
      <c r="BJ253" s="23"/>
      <c r="BK253" s="23"/>
    </row>
    <row r="254" spans="1:71" s="12" customFormat="1">
      <c r="A254" s="3" t="s">
        <v>187</v>
      </c>
      <c r="B254" s="61" t="s">
        <v>89</v>
      </c>
      <c r="C254" s="4">
        <f>SUM($C$255:$C$256)</f>
        <v>0</v>
      </c>
      <c r="D254" s="4">
        <f>SUM($D$255:$D$256)</f>
        <v>0</v>
      </c>
      <c r="E254" s="4">
        <f>SUM($E$255:$E$256)</f>
        <v>0</v>
      </c>
      <c r="F254" s="4">
        <f t="shared" si="32"/>
        <v>0</v>
      </c>
      <c r="G254" s="4" t="s">
        <v>10</v>
      </c>
      <c r="H254" s="8" t="s">
        <v>10</v>
      </c>
      <c r="I254" s="4">
        <f>SUM($I$255:$I$256)</f>
        <v>0</v>
      </c>
      <c r="J254" s="30"/>
      <c r="K254" s="26"/>
      <c r="L254" s="26"/>
      <c r="M254" s="26"/>
      <c r="N254" s="26"/>
      <c r="O254" s="26"/>
      <c r="P254" s="26"/>
      <c r="Q254" s="26"/>
      <c r="R254" s="26"/>
      <c r="S254" s="26"/>
      <c r="T254" s="26"/>
      <c r="U254" s="26"/>
      <c r="V254" s="26"/>
      <c r="W254" s="26"/>
      <c r="X254" s="26"/>
      <c r="Y254" s="26"/>
      <c r="Z254" s="26"/>
      <c r="AA254" s="26"/>
      <c r="AB254" s="26"/>
      <c r="AC254" s="26"/>
      <c r="AD254" s="26"/>
      <c r="AE254" s="26"/>
      <c r="AF254" s="26"/>
      <c r="AG254" s="26"/>
      <c r="AH254" s="26"/>
      <c r="AI254" s="26"/>
      <c r="AJ254" s="26"/>
      <c r="AK254" s="26"/>
      <c r="AL254" s="26"/>
      <c r="AM254" s="26"/>
      <c r="AN254" s="26"/>
      <c r="AO254" s="26"/>
      <c r="AP254" s="26"/>
      <c r="AQ254" s="26"/>
      <c r="AR254" s="26"/>
      <c r="AS254" s="26"/>
      <c r="AT254" s="26"/>
      <c r="AU254" s="26"/>
      <c r="AV254" s="26"/>
      <c r="AW254" s="26"/>
      <c r="AX254" s="26"/>
      <c r="AY254" s="26"/>
      <c r="AZ254" s="26"/>
      <c r="BA254" s="26"/>
      <c r="BB254" s="26"/>
      <c r="BC254" s="26"/>
      <c r="BD254" s="26"/>
      <c r="BE254" s="26"/>
      <c r="BF254" s="26"/>
      <c r="BG254" s="26"/>
      <c r="BH254" s="26"/>
      <c r="BI254" s="26"/>
      <c r="BJ254" s="26"/>
      <c r="BK254" s="26"/>
      <c r="BL254" s="26"/>
      <c r="BM254" s="26"/>
      <c r="BN254" s="26"/>
      <c r="BO254" s="26"/>
      <c r="BP254" s="26"/>
      <c r="BQ254" s="26"/>
      <c r="BR254" s="26"/>
      <c r="BS254" s="26"/>
    </row>
    <row r="255" spans="1:71" s="25" customFormat="1" ht="47.25">
      <c r="A255" s="3" t="s">
        <v>388</v>
      </c>
      <c r="B255" s="61" t="s">
        <v>285</v>
      </c>
      <c r="C255" s="4">
        <v>0</v>
      </c>
      <c r="D255" s="4">
        <v>0</v>
      </c>
      <c r="E255" s="4">
        <v>0</v>
      </c>
      <c r="F255" s="4">
        <f t="shared" si="32"/>
        <v>0</v>
      </c>
      <c r="G255" s="8">
        <v>1128696.4209605963</v>
      </c>
      <c r="H255" s="8">
        <v>1.05100356465448</v>
      </c>
      <c r="I255" s="4">
        <f t="shared" si="39"/>
        <v>0</v>
      </c>
      <c r="J255" s="23"/>
      <c r="K255" s="23"/>
      <c r="L255" s="23"/>
      <c r="M255" s="23"/>
      <c r="N255" s="23"/>
      <c r="O255" s="23"/>
      <c r="P255" s="23"/>
      <c r="Q255" s="23"/>
      <c r="R255" s="23"/>
      <c r="S255" s="23"/>
      <c r="T255" s="23"/>
      <c r="U255" s="23"/>
      <c r="V255" s="23"/>
      <c r="W255" s="23"/>
      <c r="X255" s="23"/>
      <c r="Y255" s="23"/>
      <c r="Z255" s="23"/>
      <c r="AA255" s="23"/>
      <c r="AB255" s="23"/>
      <c r="AC255" s="23"/>
      <c r="AD255" s="23"/>
      <c r="AE255" s="23"/>
      <c r="AF255" s="23"/>
      <c r="AG255" s="23"/>
      <c r="AH255" s="23"/>
      <c r="AI255" s="23"/>
      <c r="AJ255" s="23"/>
      <c r="AK255" s="23"/>
      <c r="AL255" s="23"/>
      <c r="AM255" s="23"/>
      <c r="AN255" s="23"/>
      <c r="AO255" s="23"/>
      <c r="AP255" s="23"/>
      <c r="AQ255" s="23"/>
      <c r="AR255" s="23"/>
      <c r="AS255" s="23"/>
      <c r="AT255" s="23"/>
      <c r="AU255" s="23"/>
      <c r="AV255" s="23"/>
      <c r="AW255" s="23"/>
      <c r="AX255" s="23"/>
      <c r="AY255" s="23"/>
      <c r="AZ255" s="23"/>
      <c r="BA255" s="23"/>
      <c r="BB255" s="23"/>
      <c r="BC255" s="23"/>
      <c r="BD255" s="23"/>
      <c r="BE255" s="23"/>
      <c r="BF255" s="23"/>
      <c r="BG255" s="23"/>
      <c r="BH255" s="23"/>
      <c r="BI255" s="23"/>
      <c r="BJ255" s="23"/>
      <c r="BK255" s="23"/>
    </row>
    <row r="256" spans="1:71" s="25" customFormat="1" ht="47.25">
      <c r="A256" s="3" t="s">
        <v>389</v>
      </c>
      <c r="B256" s="61" t="s">
        <v>286</v>
      </c>
      <c r="C256" s="4">
        <v>0</v>
      </c>
      <c r="D256" s="4">
        <v>0</v>
      </c>
      <c r="E256" s="4">
        <v>0</v>
      </c>
      <c r="F256" s="4">
        <f t="shared" si="32"/>
        <v>0</v>
      </c>
      <c r="G256" s="8">
        <v>1789718.8303097675</v>
      </c>
      <c r="H256" s="8">
        <v>1.05100356465448</v>
      </c>
      <c r="I256" s="4">
        <f t="shared" si="39"/>
        <v>0</v>
      </c>
      <c r="J256" s="23"/>
      <c r="K256" s="23"/>
      <c r="L256" s="23"/>
      <c r="M256" s="23"/>
      <c r="N256" s="23"/>
      <c r="O256" s="23"/>
      <c r="P256" s="23"/>
      <c r="Q256" s="23"/>
      <c r="R256" s="23"/>
      <c r="S256" s="23"/>
      <c r="T256" s="23"/>
      <c r="U256" s="23"/>
      <c r="V256" s="23"/>
      <c r="W256" s="23"/>
      <c r="X256" s="23"/>
      <c r="Y256" s="23"/>
      <c r="Z256" s="23"/>
      <c r="AA256" s="23"/>
      <c r="AB256" s="23"/>
      <c r="AC256" s="23"/>
      <c r="AD256" s="23"/>
      <c r="AE256" s="23"/>
      <c r="AF256" s="23"/>
      <c r="AG256" s="23"/>
      <c r="AH256" s="23"/>
      <c r="AI256" s="23"/>
      <c r="AJ256" s="23"/>
      <c r="AK256" s="23"/>
      <c r="AL256" s="23"/>
      <c r="AM256" s="23"/>
      <c r="AN256" s="23"/>
      <c r="AO256" s="23"/>
      <c r="AP256" s="23"/>
      <c r="AQ256" s="23"/>
      <c r="AR256" s="23"/>
      <c r="AS256" s="23"/>
      <c r="AT256" s="23"/>
      <c r="AU256" s="23"/>
      <c r="AV256" s="23"/>
      <c r="AW256" s="23"/>
      <c r="AX256" s="23"/>
      <c r="AY256" s="23"/>
      <c r="AZ256" s="23"/>
      <c r="BA256" s="23"/>
      <c r="BB256" s="23"/>
      <c r="BC256" s="23"/>
      <c r="BD256" s="23"/>
      <c r="BE256" s="23"/>
      <c r="BF256" s="23"/>
      <c r="BG256" s="23"/>
      <c r="BH256" s="23"/>
      <c r="BI256" s="23"/>
      <c r="BJ256" s="23"/>
      <c r="BK256" s="23"/>
    </row>
    <row r="257" spans="1:71">
      <c r="A257" s="3" t="s">
        <v>188</v>
      </c>
      <c r="B257" s="61" t="s">
        <v>46</v>
      </c>
      <c r="C257" s="4">
        <f>SUM($C$258:$C$259)</f>
        <v>0</v>
      </c>
      <c r="D257" s="4">
        <f>SUM($D$258:$D$259)</f>
        <v>0</v>
      </c>
      <c r="E257" s="4">
        <f>SUM($E$258:$E$259)</f>
        <v>0</v>
      </c>
      <c r="F257" s="4">
        <f t="shared" si="32"/>
        <v>0</v>
      </c>
      <c r="G257" s="4" t="s">
        <v>10</v>
      </c>
      <c r="H257" s="8" t="s">
        <v>10</v>
      </c>
      <c r="I257" s="4">
        <f>SUM($I$258:$I$259)</f>
        <v>0</v>
      </c>
      <c r="J257" s="30"/>
      <c r="K257" s="26"/>
      <c r="L257" s="26"/>
      <c r="M257" s="26"/>
      <c r="N257" s="26"/>
      <c r="O257" s="26"/>
      <c r="P257" s="26"/>
      <c r="Q257" s="26"/>
      <c r="R257" s="26"/>
      <c r="S257" s="26"/>
      <c r="T257" s="26"/>
      <c r="U257" s="26"/>
      <c r="V257" s="26"/>
      <c r="W257" s="26"/>
      <c r="X257" s="26"/>
      <c r="Y257" s="26"/>
      <c r="Z257" s="26"/>
      <c r="AA257" s="26"/>
      <c r="AB257" s="26"/>
      <c r="AC257" s="26"/>
      <c r="AD257" s="26"/>
      <c r="AE257" s="26"/>
      <c r="AF257" s="26"/>
      <c r="AG257" s="26"/>
      <c r="AH257" s="26"/>
      <c r="AI257" s="26"/>
      <c r="AJ257" s="26"/>
      <c r="AK257" s="26"/>
      <c r="AL257" s="26"/>
      <c r="AM257" s="26"/>
      <c r="AN257" s="26"/>
      <c r="AO257" s="26"/>
      <c r="AP257" s="26"/>
      <c r="AQ257" s="26"/>
      <c r="AR257" s="26"/>
      <c r="AS257" s="26"/>
      <c r="AT257" s="26"/>
      <c r="AU257" s="26"/>
      <c r="AV257" s="26"/>
      <c r="AW257" s="26"/>
      <c r="AX257" s="26"/>
      <c r="AY257" s="26"/>
      <c r="AZ257" s="26"/>
      <c r="BA257" s="26"/>
      <c r="BB257" s="26"/>
      <c r="BC257" s="26"/>
      <c r="BD257" s="26"/>
      <c r="BE257" s="26"/>
      <c r="BF257" s="26"/>
      <c r="BG257" s="26"/>
      <c r="BH257" s="26"/>
      <c r="BI257" s="26"/>
      <c r="BJ257" s="26"/>
      <c r="BK257" s="26"/>
      <c r="BL257" s="26"/>
      <c r="BM257" s="26"/>
      <c r="BN257" s="26"/>
      <c r="BO257" s="26"/>
      <c r="BP257" s="26"/>
      <c r="BQ257" s="26"/>
      <c r="BR257" s="26"/>
      <c r="BS257" s="26"/>
    </row>
    <row r="258" spans="1:71" s="24" customFormat="1" ht="47.25">
      <c r="A258" s="3" t="s">
        <v>390</v>
      </c>
      <c r="B258" s="61" t="s">
        <v>287</v>
      </c>
      <c r="C258" s="4">
        <v>0</v>
      </c>
      <c r="D258" s="4">
        <v>0</v>
      </c>
      <c r="E258" s="4">
        <v>0</v>
      </c>
      <c r="F258" s="4">
        <f t="shared" si="32"/>
        <v>0</v>
      </c>
      <c r="G258" s="8">
        <v>956802.28591195086</v>
      </c>
      <c r="H258" s="8">
        <v>1.05100356465448</v>
      </c>
      <c r="I258" s="4">
        <f t="shared" si="39"/>
        <v>0</v>
      </c>
      <c r="J258" s="23"/>
      <c r="K258" s="23"/>
      <c r="L258" s="23"/>
      <c r="M258" s="23"/>
      <c r="N258" s="23"/>
      <c r="O258" s="23"/>
      <c r="P258" s="23"/>
      <c r="Q258" s="23"/>
      <c r="R258" s="23"/>
      <c r="S258" s="23"/>
      <c r="T258" s="23"/>
      <c r="U258" s="23"/>
      <c r="V258" s="23"/>
      <c r="W258" s="23"/>
      <c r="X258" s="23"/>
      <c r="Y258" s="23"/>
      <c r="Z258" s="23"/>
      <c r="AA258" s="23"/>
      <c r="AB258" s="23"/>
      <c r="AC258" s="23"/>
      <c r="AD258" s="23"/>
      <c r="AE258" s="23"/>
      <c r="AF258" s="23"/>
      <c r="AG258" s="23"/>
      <c r="AH258" s="23"/>
      <c r="AI258" s="23"/>
      <c r="AJ258" s="23"/>
      <c r="AK258" s="23"/>
      <c r="AL258" s="23"/>
      <c r="AM258" s="23"/>
      <c r="AN258" s="23"/>
      <c r="AO258" s="23"/>
      <c r="AP258" s="23"/>
      <c r="AQ258" s="23"/>
      <c r="AR258" s="23"/>
      <c r="AS258" s="23"/>
      <c r="AT258" s="23"/>
      <c r="AU258" s="23"/>
      <c r="AV258" s="23"/>
      <c r="AW258" s="23"/>
      <c r="AX258" s="23"/>
      <c r="AY258" s="23"/>
      <c r="AZ258" s="23"/>
      <c r="BA258" s="23"/>
      <c r="BB258" s="23"/>
      <c r="BC258" s="23"/>
      <c r="BD258" s="23"/>
      <c r="BE258" s="23"/>
      <c r="BF258" s="23"/>
      <c r="BG258" s="23"/>
      <c r="BH258" s="23"/>
      <c r="BI258" s="23"/>
      <c r="BJ258" s="23"/>
      <c r="BK258" s="23"/>
    </row>
    <row r="259" spans="1:71" s="24" customFormat="1" ht="47.25">
      <c r="A259" s="3" t="s">
        <v>391</v>
      </c>
      <c r="B259" s="61" t="s">
        <v>288</v>
      </c>
      <c r="C259" s="4">
        <v>0</v>
      </c>
      <c r="D259" s="4">
        <v>0</v>
      </c>
      <c r="E259" s="4">
        <v>0</v>
      </c>
      <c r="F259" s="4">
        <f t="shared" si="32"/>
        <v>0</v>
      </c>
      <c r="G259" s="8">
        <v>2001162.0461093872</v>
      </c>
      <c r="H259" s="8">
        <v>1.05100356465448</v>
      </c>
      <c r="I259" s="4">
        <f t="shared" si="39"/>
        <v>0</v>
      </c>
      <c r="J259" s="23"/>
      <c r="K259" s="23"/>
      <c r="L259" s="23"/>
      <c r="M259" s="23"/>
      <c r="N259" s="23"/>
      <c r="O259" s="23"/>
      <c r="P259" s="23"/>
      <c r="Q259" s="23"/>
      <c r="R259" s="23"/>
      <c r="S259" s="23"/>
      <c r="T259" s="23"/>
      <c r="U259" s="23"/>
      <c r="V259" s="23"/>
      <c r="W259" s="23"/>
      <c r="X259" s="23"/>
      <c r="Y259" s="23"/>
      <c r="Z259" s="23"/>
      <c r="AA259" s="23"/>
      <c r="AB259" s="23"/>
      <c r="AC259" s="23"/>
      <c r="AD259" s="23"/>
      <c r="AE259" s="23"/>
      <c r="AF259" s="23"/>
      <c r="AG259" s="23"/>
      <c r="AH259" s="23"/>
      <c r="AI259" s="23"/>
      <c r="AJ259" s="23"/>
      <c r="AK259" s="23"/>
      <c r="AL259" s="23"/>
      <c r="AM259" s="23"/>
      <c r="AN259" s="23"/>
      <c r="AO259" s="23"/>
      <c r="AP259" s="23"/>
      <c r="AQ259" s="23"/>
      <c r="AR259" s="23"/>
      <c r="AS259" s="23"/>
      <c r="AT259" s="23"/>
      <c r="AU259" s="23"/>
      <c r="AV259" s="23"/>
      <c r="AW259" s="23"/>
      <c r="AX259" s="23"/>
      <c r="AY259" s="23"/>
      <c r="AZ259" s="23"/>
      <c r="BA259" s="23"/>
      <c r="BB259" s="23"/>
      <c r="BC259" s="23"/>
      <c r="BD259" s="23"/>
      <c r="BE259" s="23"/>
      <c r="BF259" s="23"/>
      <c r="BG259" s="23"/>
      <c r="BH259" s="23"/>
      <c r="BI259" s="23"/>
      <c r="BJ259" s="23"/>
      <c r="BK259" s="23"/>
    </row>
    <row r="260" spans="1:71">
      <c r="A260" s="3" t="s">
        <v>189</v>
      </c>
      <c r="B260" s="61" t="s">
        <v>92</v>
      </c>
      <c r="C260" s="4">
        <f>SUM($C$261)</f>
        <v>0</v>
      </c>
      <c r="D260" s="4">
        <f>SUM($D$261)</f>
        <v>0</v>
      </c>
      <c r="E260" s="4">
        <f>SUM($E$261)</f>
        <v>0</v>
      </c>
      <c r="F260" s="4">
        <f t="shared" si="32"/>
        <v>0</v>
      </c>
      <c r="G260" s="4" t="s">
        <v>10</v>
      </c>
      <c r="H260" s="8" t="s">
        <v>10</v>
      </c>
      <c r="I260" s="4">
        <f>SUM($I$261)</f>
        <v>0</v>
      </c>
      <c r="J260" s="30"/>
      <c r="K260" s="26"/>
      <c r="L260" s="26"/>
      <c r="M260" s="26"/>
      <c r="N260" s="26"/>
      <c r="O260" s="26"/>
      <c r="P260" s="26"/>
      <c r="Q260" s="26"/>
      <c r="R260" s="26"/>
      <c r="S260" s="26"/>
      <c r="T260" s="26"/>
      <c r="U260" s="26"/>
      <c r="V260" s="26"/>
      <c r="W260" s="26"/>
      <c r="X260" s="26"/>
      <c r="Y260" s="26"/>
      <c r="Z260" s="26"/>
      <c r="AA260" s="26"/>
      <c r="AB260" s="26"/>
      <c r="AC260" s="26"/>
      <c r="AD260" s="26"/>
      <c r="AE260" s="26"/>
      <c r="AF260" s="26"/>
      <c r="AG260" s="26"/>
      <c r="AH260" s="26"/>
      <c r="AI260" s="26"/>
      <c r="AJ260" s="26"/>
      <c r="AK260" s="26"/>
      <c r="AL260" s="26"/>
      <c r="AM260" s="26"/>
      <c r="AN260" s="26"/>
      <c r="AO260" s="26"/>
      <c r="AP260" s="26"/>
      <c r="AQ260" s="26"/>
      <c r="AR260" s="26"/>
      <c r="AS260" s="26"/>
      <c r="AT260" s="26"/>
      <c r="AU260" s="26"/>
      <c r="AV260" s="26"/>
      <c r="AW260" s="26"/>
      <c r="AX260" s="26"/>
      <c r="AY260" s="26"/>
      <c r="AZ260" s="26"/>
      <c r="BA260" s="26"/>
      <c r="BB260" s="26"/>
      <c r="BC260" s="26"/>
      <c r="BD260" s="26"/>
      <c r="BE260" s="26"/>
      <c r="BF260" s="26"/>
      <c r="BG260" s="26"/>
      <c r="BH260" s="26"/>
      <c r="BI260" s="26"/>
      <c r="BJ260" s="26"/>
      <c r="BK260" s="26"/>
      <c r="BL260" s="26"/>
      <c r="BM260" s="26"/>
      <c r="BN260" s="26"/>
      <c r="BO260" s="26"/>
      <c r="BP260" s="26"/>
      <c r="BQ260" s="26"/>
      <c r="BR260" s="26"/>
      <c r="BS260" s="26"/>
    </row>
    <row r="261" spans="1:71" s="24" customFormat="1" ht="47.25">
      <c r="A261" s="3" t="s">
        <v>392</v>
      </c>
      <c r="B261" s="61" t="s">
        <v>289</v>
      </c>
      <c r="C261" s="4">
        <v>0</v>
      </c>
      <c r="D261" s="4">
        <v>0</v>
      </c>
      <c r="E261" s="4">
        <v>0</v>
      </c>
      <c r="F261" s="4">
        <f t="shared" si="32"/>
        <v>0</v>
      </c>
      <c r="G261" s="8">
        <v>5344264.9781976007</v>
      </c>
      <c r="H261" s="8">
        <v>1.05100356465448</v>
      </c>
      <c r="I261" s="4">
        <f t="shared" si="39"/>
        <v>0</v>
      </c>
      <c r="J261" s="23"/>
      <c r="K261" s="23"/>
      <c r="L261" s="23"/>
      <c r="M261" s="23"/>
      <c r="N261" s="23"/>
      <c r="O261" s="23"/>
      <c r="P261" s="23"/>
      <c r="Q261" s="23"/>
      <c r="R261" s="23"/>
      <c r="S261" s="23"/>
      <c r="T261" s="23"/>
      <c r="U261" s="23"/>
      <c r="V261" s="23"/>
      <c r="W261" s="23"/>
      <c r="X261" s="23"/>
      <c r="Y261" s="23"/>
      <c r="Z261" s="23"/>
      <c r="AA261" s="23"/>
      <c r="AB261" s="23"/>
      <c r="AC261" s="23"/>
      <c r="AD261" s="23"/>
      <c r="AE261" s="23"/>
      <c r="AF261" s="23"/>
      <c r="AG261" s="23"/>
      <c r="AH261" s="23"/>
      <c r="AI261" s="23"/>
      <c r="AJ261" s="23"/>
      <c r="AK261" s="23"/>
      <c r="AL261" s="23"/>
      <c r="AM261" s="23"/>
      <c r="AN261" s="23"/>
      <c r="AO261" s="23"/>
      <c r="AP261" s="23"/>
      <c r="AQ261" s="23"/>
      <c r="AR261" s="23"/>
      <c r="AS261" s="23"/>
      <c r="AT261" s="23"/>
      <c r="AU261" s="23"/>
      <c r="AV261" s="23"/>
      <c r="AW261" s="23"/>
      <c r="AX261" s="23"/>
      <c r="AY261" s="23"/>
      <c r="AZ261" s="23"/>
      <c r="BA261" s="23"/>
      <c r="BB261" s="23"/>
      <c r="BC261" s="23"/>
      <c r="BD261" s="23"/>
      <c r="BE261" s="23"/>
      <c r="BF261" s="23"/>
      <c r="BG261" s="23"/>
      <c r="BH261" s="23"/>
      <c r="BI261" s="23"/>
      <c r="BJ261" s="23"/>
      <c r="BK261" s="23"/>
    </row>
    <row r="262" spans="1:71">
      <c r="A262" s="3" t="s">
        <v>190</v>
      </c>
      <c r="B262" s="61" t="s">
        <v>94</v>
      </c>
      <c r="C262" s="4">
        <f>SUM($C$263,$C$265,$C$267,$C$269)</f>
        <v>0</v>
      </c>
      <c r="D262" s="4">
        <f>SUM($D$263,$D$265,$D$267,$D$269)</f>
        <v>0</v>
      </c>
      <c r="E262" s="4">
        <f>SUM($E$263,$E$265,$E$267,$E$269)</f>
        <v>0</v>
      </c>
      <c r="F262" s="4">
        <f t="shared" si="32"/>
        <v>0</v>
      </c>
      <c r="G262" s="4" t="s">
        <v>10</v>
      </c>
      <c r="H262" s="4" t="s">
        <v>10</v>
      </c>
      <c r="I262" s="4">
        <f>SUM($I$263,$I$265,$I$267,$I$269)</f>
        <v>0</v>
      </c>
      <c r="J262" s="30"/>
    </row>
    <row r="263" spans="1:71">
      <c r="A263" s="3" t="s">
        <v>191</v>
      </c>
      <c r="B263" s="61" t="s">
        <v>41</v>
      </c>
      <c r="C263" s="4">
        <f>SUM($C$264)</f>
        <v>0</v>
      </c>
      <c r="D263" s="4">
        <f>SUM($D$264)</f>
        <v>0</v>
      </c>
      <c r="E263" s="4">
        <f>SUM($E$264)</f>
        <v>0</v>
      </c>
      <c r="F263" s="4">
        <f t="shared" si="32"/>
        <v>0</v>
      </c>
      <c r="G263" s="4" t="s">
        <v>10</v>
      </c>
      <c r="H263" s="8" t="s">
        <v>10</v>
      </c>
      <c r="I263" s="4">
        <f>SUM($I$264)</f>
        <v>0</v>
      </c>
      <c r="J263" s="30"/>
      <c r="K263" s="26"/>
      <c r="L263" s="26"/>
      <c r="M263" s="26"/>
      <c r="N263" s="26"/>
      <c r="O263" s="26"/>
      <c r="P263" s="26"/>
      <c r="Q263" s="26"/>
      <c r="R263" s="26"/>
      <c r="S263" s="26"/>
      <c r="T263" s="26"/>
      <c r="U263" s="26"/>
      <c r="V263" s="26"/>
      <c r="W263" s="26"/>
      <c r="X263" s="26"/>
      <c r="Y263" s="26"/>
      <c r="Z263" s="26"/>
      <c r="AA263" s="26"/>
      <c r="AB263" s="26"/>
      <c r="AC263" s="26"/>
      <c r="AD263" s="26"/>
      <c r="AE263" s="26"/>
      <c r="AF263" s="26"/>
      <c r="AG263" s="26"/>
      <c r="AH263" s="26"/>
      <c r="AI263" s="26"/>
      <c r="AJ263" s="26"/>
      <c r="AK263" s="26"/>
      <c r="AL263" s="26"/>
      <c r="AM263" s="26"/>
      <c r="AN263" s="26"/>
      <c r="AO263" s="26"/>
      <c r="AP263" s="26"/>
      <c r="AQ263" s="26"/>
      <c r="AR263" s="26"/>
      <c r="AS263" s="26"/>
      <c r="AT263" s="26"/>
      <c r="AU263" s="26"/>
      <c r="AV263" s="26"/>
      <c r="AW263" s="26"/>
      <c r="AX263" s="26"/>
      <c r="AY263" s="26"/>
      <c r="AZ263" s="26"/>
      <c r="BA263" s="26"/>
      <c r="BB263" s="26"/>
      <c r="BC263" s="26"/>
      <c r="BD263" s="26"/>
      <c r="BE263" s="26"/>
      <c r="BF263" s="26"/>
      <c r="BG263" s="26"/>
      <c r="BH263" s="26"/>
      <c r="BI263" s="26"/>
      <c r="BJ263" s="26"/>
      <c r="BK263" s="26"/>
      <c r="BL263" s="26"/>
      <c r="BM263" s="26"/>
      <c r="BN263" s="26"/>
      <c r="BO263" s="26"/>
      <c r="BP263" s="26"/>
      <c r="BQ263" s="26"/>
      <c r="BR263" s="26"/>
      <c r="BS263" s="26"/>
    </row>
    <row r="264" spans="1:71" s="24" customFormat="1" ht="47.25">
      <c r="A264" s="3" t="s">
        <v>393</v>
      </c>
      <c r="B264" s="61" t="s">
        <v>290</v>
      </c>
      <c r="C264" s="4">
        <v>0</v>
      </c>
      <c r="D264" s="4">
        <v>0</v>
      </c>
      <c r="E264" s="4">
        <v>0</v>
      </c>
      <c r="F264" s="4">
        <f t="shared" si="32"/>
        <v>0</v>
      </c>
      <c r="G264" s="8">
        <v>1979182.4571085055</v>
      </c>
      <c r="H264" s="8">
        <v>1.05100356465448</v>
      </c>
      <c r="I264" s="4">
        <f t="shared" ref="I264:I270" si="40">(F264*G264*H264)/1000</f>
        <v>0</v>
      </c>
      <c r="J264" s="23"/>
      <c r="K264" s="23"/>
      <c r="L264" s="23"/>
      <c r="M264" s="23"/>
      <c r="N264" s="23"/>
      <c r="O264" s="23"/>
      <c r="P264" s="23"/>
      <c r="Q264" s="23"/>
      <c r="R264" s="23"/>
      <c r="S264" s="23"/>
      <c r="T264" s="23"/>
      <c r="U264" s="23"/>
      <c r="V264" s="23"/>
      <c r="W264" s="23"/>
      <c r="X264" s="23"/>
      <c r="Y264" s="23"/>
      <c r="Z264" s="23"/>
      <c r="AA264" s="23"/>
      <c r="AB264" s="23"/>
      <c r="AC264" s="23"/>
      <c r="AD264" s="23"/>
      <c r="AE264" s="23"/>
      <c r="AF264" s="23"/>
      <c r="AG264" s="23"/>
      <c r="AH264" s="23"/>
      <c r="AI264" s="23"/>
      <c r="AJ264" s="23"/>
      <c r="AK264" s="23"/>
      <c r="AL264" s="23"/>
      <c r="AM264" s="23"/>
      <c r="AN264" s="23"/>
      <c r="AO264" s="23"/>
      <c r="AP264" s="23"/>
      <c r="AQ264" s="23"/>
      <c r="AR264" s="23"/>
      <c r="AS264" s="23"/>
      <c r="AT264" s="23"/>
      <c r="AU264" s="23"/>
      <c r="AV264" s="23"/>
      <c r="AW264" s="23"/>
      <c r="AX264" s="23"/>
      <c r="AY264" s="23"/>
      <c r="AZ264" s="23"/>
      <c r="BA264" s="23"/>
      <c r="BB264" s="23"/>
      <c r="BC264" s="23"/>
      <c r="BD264" s="23"/>
      <c r="BE264" s="23"/>
      <c r="BF264" s="23"/>
      <c r="BG264" s="23"/>
      <c r="BH264" s="23"/>
      <c r="BI264" s="23"/>
      <c r="BJ264" s="23"/>
      <c r="BK264" s="23"/>
    </row>
    <row r="265" spans="1:71">
      <c r="A265" s="3" t="s">
        <v>192</v>
      </c>
      <c r="B265" s="49" t="s">
        <v>89</v>
      </c>
      <c r="C265" s="4">
        <f>SUM($C$266)</f>
        <v>0</v>
      </c>
      <c r="D265" s="4">
        <f>SUM($D$266)</f>
        <v>0</v>
      </c>
      <c r="E265" s="4">
        <f>SUM($E$266)</f>
        <v>0</v>
      </c>
      <c r="F265" s="4">
        <f t="shared" si="32"/>
        <v>0</v>
      </c>
      <c r="G265" s="4" t="s">
        <v>10</v>
      </c>
      <c r="H265" s="8" t="s">
        <v>10</v>
      </c>
      <c r="I265" s="4">
        <f>SUM($I$266)</f>
        <v>0</v>
      </c>
      <c r="J265" s="30"/>
      <c r="K265" s="26"/>
      <c r="L265" s="26"/>
      <c r="M265" s="26"/>
      <c r="N265" s="26"/>
      <c r="O265" s="26"/>
      <c r="P265" s="26"/>
      <c r="Q265" s="26"/>
      <c r="R265" s="26"/>
      <c r="S265" s="26"/>
      <c r="T265" s="26"/>
      <c r="U265" s="26"/>
      <c r="V265" s="26"/>
      <c r="W265" s="26"/>
      <c r="X265" s="26"/>
      <c r="Y265" s="26"/>
      <c r="Z265" s="26"/>
      <c r="AA265" s="26"/>
      <c r="AB265" s="26"/>
      <c r="AC265" s="26"/>
      <c r="AD265" s="26"/>
      <c r="AE265" s="26"/>
      <c r="AF265" s="26"/>
      <c r="AG265" s="26"/>
      <c r="AH265" s="26"/>
      <c r="AI265" s="26"/>
      <c r="AJ265" s="26"/>
      <c r="AK265" s="26"/>
      <c r="AL265" s="26"/>
      <c r="AM265" s="26"/>
      <c r="AN265" s="26"/>
      <c r="AO265" s="26"/>
      <c r="AP265" s="26"/>
      <c r="AQ265" s="26"/>
      <c r="AR265" s="26"/>
      <c r="AS265" s="26"/>
      <c r="AT265" s="26"/>
      <c r="AU265" s="26"/>
      <c r="AV265" s="26"/>
      <c r="AW265" s="26"/>
      <c r="AX265" s="26"/>
      <c r="AY265" s="26"/>
      <c r="AZ265" s="26"/>
      <c r="BA265" s="26"/>
      <c r="BB265" s="26"/>
      <c r="BC265" s="26"/>
      <c r="BD265" s="26"/>
      <c r="BE265" s="26"/>
      <c r="BF265" s="26"/>
      <c r="BG265" s="26"/>
      <c r="BH265" s="26"/>
      <c r="BI265" s="26"/>
      <c r="BJ265" s="26"/>
      <c r="BK265" s="26"/>
      <c r="BL265" s="26"/>
      <c r="BM265" s="26"/>
      <c r="BN265" s="26"/>
      <c r="BO265" s="26"/>
      <c r="BP265" s="26"/>
      <c r="BQ265" s="26"/>
      <c r="BR265" s="26"/>
      <c r="BS265" s="26"/>
    </row>
    <row r="266" spans="1:71" s="24" customFormat="1" ht="47.25">
      <c r="A266" s="3" t="s">
        <v>394</v>
      </c>
      <c r="B266" s="61" t="s">
        <v>291</v>
      </c>
      <c r="C266" s="4">
        <v>0</v>
      </c>
      <c r="D266" s="4">
        <v>0</v>
      </c>
      <c r="E266" s="4">
        <v>0</v>
      </c>
      <c r="F266" s="4">
        <f t="shared" si="32"/>
        <v>0</v>
      </c>
      <c r="G266" s="8">
        <v>1834065.5363585551</v>
      </c>
      <c r="H266" s="8">
        <v>1.05100356465448</v>
      </c>
      <c r="I266" s="4">
        <f t="shared" si="40"/>
        <v>0</v>
      </c>
      <c r="J266" s="23"/>
      <c r="K266" s="23"/>
      <c r="L266" s="23"/>
      <c r="M266" s="23"/>
      <c r="N266" s="23"/>
      <c r="O266" s="23"/>
      <c r="P266" s="23"/>
      <c r="Q266" s="23"/>
      <c r="R266" s="23"/>
      <c r="S266" s="23"/>
      <c r="T266" s="23"/>
      <c r="U266" s="23"/>
      <c r="V266" s="23"/>
      <c r="W266" s="23"/>
      <c r="X266" s="23"/>
      <c r="Y266" s="23"/>
      <c r="Z266" s="23"/>
      <c r="AA266" s="23"/>
      <c r="AB266" s="23"/>
      <c r="AC266" s="23"/>
      <c r="AD266" s="23"/>
      <c r="AE266" s="23"/>
      <c r="AF266" s="23"/>
      <c r="AG266" s="23"/>
      <c r="AH266" s="23"/>
      <c r="AI266" s="23"/>
      <c r="AJ266" s="23"/>
      <c r="AK266" s="23"/>
      <c r="AL266" s="23"/>
      <c r="AM266" s="23"/>
      <c r="AN266" s="23"/>
      <c r="AO266" s="23"/>
      <c r="AP266" s="23"/>
      <c r="AQ266" s="23"/>
      <c r="AR266" s="23"/>
      <c r="AS266" s="23"/>
      <c r="AT266" s="23"/>
      <c r="AU266" s="23"/>
      <c r="AV266" s="23"/>
      <c r="AW266" s="23"/>
      <c r="AX266" s="23"/>
      <c r="AY266" s="23"/>
      <c r="AZ266" s="23"/>
      <c r="BA266" s="23"/>
      <c r="BB266" s="23"/>
      <c r="BC266" s="23"/>
      <c r="BD266" s="23"/>
      <c r="BE266" s="23"/>
      <c r="BF266" s="23"/>
      <c r="BG266" s="23"/>
      <c r="BH266" s="23"/>
      <c r="BI266" s="23"/>
      <c r="BJ266" s="23"/>
      <c r="BK266" s="23"/>
    </row>
    <row r="267" spans="1:71">
      <c r="A267" s="3" t="s">
        <v>193</v>
      </c>
      <c r="B267" s="49" t="s">
        <v>46</v>
      </c>
      <c r="C267" s="4">
        <f>SUM($C$268)</f>
        <v>0</v>
      </c>
      <c r="D267" s="4">
        <f>SUM($D$268)</f>
        <v>0</v>
      </c>
      <c r="E267" s="4">
        <f>SUM($E$268)</f>
        <v>0</v>
      </c>
      <c r="F267" s="4">
        <f t="shared" si="32"/>
        <v>0</v>
      </c>
      <c r="G267" s="4" t="s">
        <v>10</v>
      </c>
      <c r="H267" s="8" t="s">
        <v>10</v>
      </c>
      <c r="I267" s="4">
        <f>SUM($I$268)</f>
        <v>0</v>
      </c>
      <c r="J267" s="30"/>
      <c r="K267" s="26"/>
      <c r="L267" s="26"/>
      <c r="M267" s="26"/>
      <c r="N267" s="26"/>
      <c r="O267" s="26"/>
      <c r="P267" s="26"/>
      <c r="Q267" s="26"/>
      <c r="R267" s="26"/>
      <c r="S267" s="26"/>
      <c r="T267" s="26"/>
      <c r="U267" s="26"/>
      <c r="V267" s="26"/>
      <c r="W267" s="26"/>
      <c r="X267" s="26"/>
      <c r="Y267" s="26"/>
      <c r="Z267" s="26"/>
      <c r="AA267" s="26"/>
      <c r="AB267" s="26"/>
      <c r="AC267" s="26"/>
      <c r="AD267" s="26"/>
      <c r="AE267" s="26"/>
      <c r="AF267" s="26"/>
      <c r="AG267" s="26"/>
      <c r="AH267" s="26"/>
      <c r="AI267" s="26"/>
      <c r="AJ267" s="26"/>
      <c r="AK267" s="26"/>
      <c r="AL267" s="26"/>
      <c r="AM267" s="26"/>
      <c r="AN267" s="26"/>
      <c r="AO267" s="26"/>
      <c r="AP267" s="26"/>
      <c r="AQ267" s="26"/>
      <c r="AR267" s="26"/>
      <c r="AS267" s="26"/>
      <c r="AT267" s="26"/>
      <c r="AU267" s="26"/>
      <c r="AV267" s="26"/>
      <c r="AW267" s="26"/>
      <c r="AX267" s="26"/>
      <c r="AY267" s="26"/>
      <c r="AZ267" s="26"/>
      <c r="BA267" s="26"/>
      <c r="BB267" s="26"/>
      <c r="BC267" s="26"/>
      <c r="BD267" s="26"/>
      <c r="BE267" s="26"/>
      <c r="BF267" s="26"/>
      <c r="BG267" s="26"/>
      <c r="BH267" s="26"/>
      <c r="BI267" s="26"/>
      <c r="BJ267" s="26"/>
      <c r="BK267" s="26"/>
      <c r="BL267" s="26"/>
      <c r="BM267" s="26"/>
      <c r="BN267" s="26"/>
      <c r="BO267" s="26"/>
      <c r="BP267" s="26"/>
      <c r="BQ267" s="26"/>
      <c r="BR267" s="26"/>
      <c r="BS267" s="26"/>
    </row>
    <row r="268" spans="1:71" s="24" customFormat="1" ht="47.25">
      <c r="A268" s="3" t="s">
        <v>395</v>
      </c>
      <c r="B268" s="61" t="s">
        <v>292</v>
      </c>
      <c r="C268" s="4">
        <v>0</v>
      </c>
      <c r="D268" s="4">
        <v>0</v>
      </c>
      <c r="E268" s="4">
        <v>0</v>
      </c>
      <c r="F268" s="4">
        <f t="shared" si="32"/>
        <v>0</v>
      </c>
      <c r="G268" s="8">
        <v>1543338.9824830007</v>
      </c>
      <c r="H268" s="8">
        <v>1.05100356465448</v>
      </c>
      <c r="I268" s="4">
        <f t="shared" si="40"/>
        <v>0</v>
      </c>
      <c r="J268" s="23"/>
      <c r="K268" s="23"/>
      <c r="L268" s="23"/>
      <c r="M268" s="23"/>
      <c r="N268" s="23"/>
      <c r="O268" s="23"/>
      <c r="P268" s="23"/>
      <c r="Q268" s="23"/>
      <c r="R268" s="23"/>
      <c r="S268" s="23"/>
      <c r="T268" s="23"/>
      <c r="U268" s="23"/>
      <c r="V268" s="23"/>
      <c r="W268" s="23"/>
      <c r="X268" s="23"/>
      <c r="Y268" s="23"/>
      <c r="Z268" s="23"/>
      <c r="AA268" s="23"/>
      <c r="AB268" s="23"/>
      <c r="AC268" s="23"/>
      <c r="AD268" s="23"/>
      <c r="AE268" s="23"/>
      <c r="AF268" s="23"/>
      <c r="AG268" s="23"/>
      <c r="AH268" s="23"/>
      <c r="AI268" s="23"/>
      <c r="AJ268" s="23"/>
      <c r="AK268" s="23"/>
      <c r="AL268" s="23"/>
      <c r="AM268" s="23"/>
      <c r="AN268" s="23"/>
      <c r="AO268" s="23"/>
      <c r="AP268" s="23"/>
      <c r="AQ268" s="23"/>
      <c r="AR268" s="23"/>
      <c r="AS268" s="23"/>
      <c r="AT268" s="23"/>
      <c r="AU268" s="23"/>
      <c r="AV268" s="23"/>
      <c r="AW268" s="23"/>
      <c r="AX268" s="23"/>
      <c r="AY268" s="23"/>
      <c r="AZ268" s="23"/>
      <c r="BA268" s="23"/>
      <c r="BB268" s="23"/>
      <c r="BC268" s="23"/>
      <c r="BD268" s="23"/>
      <c r="BE268" s="23"/>
      <c r="BF268" s="23"/>
      <c r="BG268" s="23"/>
      <c r="BH268" s="23"/>
      <c r="BI268" s="23"/>
      <c r="BJ268" s="23"/>
      <c r="BK268" s="23"/>
    </row>
    <row r="269" spans="1:71" s="12" customFormat="1">
      <c r="A269" s="3" t="s">
        <v>194</v>
      </c>
      <c r="B269" s="49" t="s">
        <v>92</v>
      </c>
      <c r="C269" s="4">
        <f>SUM($C$270)</f>
        <v>0</v>
      </c>
      <c r="D269" s="4">
        <f>SUM($D$270)</f>
        <v>0</v>
      </c>
      <c r="E269" s="4">
        <f>SUM($E$270)</f>
        <v>0</v>
      </c>
      <c r="F269" s="4">
        <f t="shared" si="32"/>
        <v>0</v>
      </c>
      <c r="G269" s="4" t="s">
        <v>10</v>
      </c>
      <c r="H269" s="8" t="s">
        <v>10</v>
      </c>
      <c r="I269" s="4">
        <f>SUM($I$270)</f>
        <v>0</v>
      </c>
      <c r="J269" s="30"/>
      <c r="K269" s="26"/>
      <c r="L269" s="26"/>
      <c r="M269" s="26"/>
      <c r="N269" s="26"/>
      <c r="O269" s="26"/>
      <c r="P269" s="26"/>
      <c r="Q269" s="26"/>
      <c r="R269" s="26"/>
      <c r="S269" s="26"/>
      <c r="T269" s="26"/>
      <c r="U269" s="26"/>
      <c r="V269" s="26"/>
      <c r="W269" s="26"/>
      <c r="X269" s="26"/>
      <c r="Y269" s="26"/>
      <c r="Z269" s="26"/>
      <c r="AA269" s="26"/>
      <c r="AB269" s="26"/>
      <c r="AC269" s="26"/>
      <c r="AD269" s="26"/>
      <c r="AE269" s="26"/>
      <c r="AF269" s="26"/>
      <c r="AG269" s="26"/>
      <c r="AH269" s="26"/>
      <c r="AI269" s="26"/>
      <c r="AJ269" s="26"/>
      <c r="AK269" s="26"/>
      <c r="AL269" s="26"/>
      <c r="AM269" s="26"/>
      <c r="AN269" s="26"/>
      <c r="AO269" s="26"/>
      <c r="AP269" s="26"/>
      <c r="AQ269" s="26"/>
      <c r="AR269" s="26"/>
      <c r="AS269" s="26"/>
      <c r="AT269" s="26"/>
      <c r="AU269" s="26"/>
      <c r="AV269" s="26"/>
      <c r="AW269" s="26"/>
      <c r="AX269" s="26"/>
      <c r="AY269" s="26"/>
      <c r="AZ269" s="26"/>
      <c r="BA269" s="26"/>
      <c r="BB269" s="26"/>
      <c r="BC269" s="26"/>
      <c r="BD269" s="26"/>
      <c r="BE269" s="26"/>
      <c r="BF269" s="26"/>
      <c r="BG269" s="26"/>
      <c r="BH269" s="26"/>
      <c r="BI269" s="26"/>
      <c r="BJ269" s="26"/>
      <c r="BK269" s="26"/>
      <c r="BL269" s="26"/>
      <c r="BM269" s="26"/>
      <c r="BN269" s="26"/>
      <c r="BO269" s="26"/>
      <c r="BP269" s="26"/>
      <c r="BQ269" s="26"/>
      <c r="BR269" s="26"/>
      <c r="BS269" s="26"/>
    </row>
    <row r="270" spans="1:71" s="25" customFormat="1" ht="47.25">
      <c r="A270" s="3" t="s">
        <v>396</v>
      </c>
      <c r="B270" s="61" t="s">
        <v>293</v>
      </c>
      <c r="C270" s="4">
        <v>0</v>
      </c>
      <c r="D270" s="4">
        <v>0</v>
      </c>
      <c r="E270" s="4">
        <v>0</v>
      </c>
      <c r="F270" s="4">
        <f t="shared" si="32"/>
        <v>0</v>
      </c>
      <c r="G270" s="8">
        <v>2075353.3946768532</v>
      </c>
      <c r="H270" s="8">
        <v>1.05100356465448</v>
      </c>
      <c r="I270" s="4">
        <f t="shared" si="40"/>
        <v>0</v>
      </c>
      <c r="J270" s="23"/>
      <c r="K270" s="23"/>
      <c r="L270" s="23"/>
      <c r="M270" s="23"/>
      <c r="N270" s="23"/>
      <c r="O270" s="23"/>
      <c r="P270" s="23"/>
      <c r="Q270" s="23"/>
      <c r="R270" s="23"/>
      <c r="S270" s="23"/>
      <c r="T270" s="23"/>
      <c r="U270" s="23"/>
      <c r="V270" s="23"/>
      <c r="W270" s="23"/>
      <c r="X270" s="23"/>
      <c r="Y270" s="23"/>
      <c r="Z270" s="23"/>
      <c r="AA270" s="23"/>
      <c r="AB270" s="23"/>
      <c r="AC270" s="23"/>
      <c r="AD270" s="23"/>
      <c r="AE270" s="23"/>
      <c r="AF270" s="23"/>
      <c r="AG270" s="23"/>
      <c r="AH270" s="23"/>
      <c r="AI270" s="23"/>
      <c r="AJ270" s="23"/>
      <c r="AK270" s="23"/>
      <c r="AL270" s="23"/>
      <c r="AM270" s="23"/>
      <c r="AN270" s="23"/>
      <c r="AO270" s="23"/>
      <c r="AP270" s="23"/>
      <c r="AQ270" s="23"/>
      <c r="AR270" s="23"/>
      <c r="AS270" s="23"/>
      <c r="AT270" s="23"/>
      <c r="AU270" s="23"/>
      <c r="AV270" s="23"/>
      <c r="AW270" s="23"/>
      <c r="AX270" s="23"/>
      <c r="AY270" s="23"/>
      <c r="AZ270" s="23"/>
      <c r="BA270" s="23"/>
      <c r="BB270" s="23"/>
      <c r="BC270" s="23"/>
      <c r="BD270" s="23"/>
      <c r="BE270" s="23"/>
      <c r="BF270" s="23"/>
      <c r="BG270" s="23"/>
      <c r="BH270" s="23"/>
      <c r="BI270" s="23"/>
      <c r="BJ270" s="23"/>
      <c r="BK270" s="23"/>
    </row>
    <row r="271" spans="1:71" s="12" customFormat="1" ht="31.5">
      <c r="A271" s="3" t="s">
        <v>195</v>
      </c>
      <c r="B271" s="49" t="s">
        <v>67</v>
      </c>
      <c r="C271" s="4">
        <f>SUM($C$272,$C$285)</f>
        <v>0</v>
      </c>
      <c r="D271" s="4">
        <f>SUM($D$272,$D$285)</f>
        <v>0</v>
      </c>
      <c r="E271" s="4">
        <f>SUM($E$272,$E$285)</f>
        <v>0</v>
      </c>
      <c r="F271" s="4">
        <f t="shared" si="32"/>
        <v>0</v>
      </c>
      <c r="G271" s="4" t="s">
        <v>10</v>
      </c>
      <c r="H271" s="4" t="s">
        <v>10</v>
      </c>
      <c r="I271" s="4">
        <f>SUM($I$272,$I$285)</f>
        <v>0</v>
      </c>
      <c r="J271" s="30"/>
      <c r="K271" s="15"/>
      <c r="L271" s="15"/>
      <c r="M271" s="15"/>
      <c r="N271" s="15"/>
      <c r="O271" s="15"/>
      <c r="P271" s="15"/>
      <c r="Q271" s="15"/>
      <c r="R271" s="15"/>
      <c r="S271" s="15"/>
      <c r="T271" s="15"/>
      <c r="U271" s="15"/>
      <c r="V271" s="15"/>
      <c r="W271" s="15"/>
      <c r="X271" s="15"/>
      <c r="Y271" s="15"/>
      <c r="Z271" s="15"/>
      <c r="AA271" s="15"/>
      <c r="AB271" s="15"/>
      <c r="AC271" s="15"/>
      <c r="AD271" s="15"/>
      <c r="AE271" s="15"/>
      <c r="AF271" s="15"/>
      <c r="AG271" s="15"/>
      <c r="AH271" s="15"/>
      <c r="AI271" s="15"/>
      <c r="AJ271" s="15"/>
      <c r="AK271" s="15"/>
      <c r="AL271" s="15"/>
      <c r="AM271" s="15"/>
      <c r="AN271" s="15"/>
      <c r="AO271" s="15"/>
      <c r="AP271" s="15"/>
      <c r="AQ271" s="15"/>
      <c r="AR271" s="15"/>
      <c r="AS271" s="15"/>
      <c r="AT271" s="15"/>
      <c r="AU271" s="15"/>
      <c r="AV271" s="15"/>
      <c r="AW271" s="15"/>
      <c r="AX271" s="15"/>
      <c r="AY271" s="15"/>
      <c r="AZ271" s="15"/>
      <c r="BA271" s="15"/>
      <c r="BB271" s="15"/>
      <c r="BC271" s="15"/>
      <c r="BD271" s="15"/>
      <c r="BE271" s="15"/>
      <c r="BF271" s="15"/>
      <c r="BG271" s="15"/>
      <c r="BH271" s="15"/>
      <c r="BI271" s="15"/>
      <c r="BJ271" s="15"/>
      <c r="BK271" s="15"/>
      <c r="BL271" s="15"/>
      <c r="BM271" s="15"/>
      <c r="BN271" s="15"/>
      <c r="BO271" s="15"/>
      <c r="BP271" s="15"/>
      <c r="BQ271" s="15"/>
      <c r="BR271" s="15"/>
      <c r="BS271" s="15"/>
    </row>
    <row r="272" spans="1:71" s="12" customFormat="1">
      <c r="A272" s="3" t="s">
        <v>196</v>
      </c>
      <c r="B272" s="49" t="s">
        <v>86</v>
      </c>
      <c r="C272" s="4">
        <f>SUM($C$273,$C$276,$C$279,$C$282)</f>
        <v>0</v>
      </c>
      <c r="D272" s="4">
        <f>SUM($D$273,$D$276,$D$279,$D$282)</f>
        <v>0</v>
      </c>
      <c r="E272" s="4">
        <f>SUM($E$273,$E$276,$E$279,$E$282)</f>
        <v>0</v>
      </c>
      <c r="F272" s="4">
        <f t="shared" si="32"/>
        <v>0</v>
      </c>
      <c r="G272" s="4" t="s">
        <v>10</v>
      </c>
      <c r="H272" s="4" t="s">
        <v>10</v>
      </c>
      <c r="I272" s="4">
        <f>SUM($I$273,$I$276,$I$279,$I$282)</f>
        <v>0</v>
      </c>
      <c r="J272" s="30"/>
      <c r="K272" s="15"/>
      <c r="L272" s="15"/>
      <c r="M272" s="15"/>
      <c r="N272" s="15"/>
      <c r="O272" s="15"/>
      <c r="P272" s="15"/>
      <c r="Q272" s="15"/>
      <c r="R272" s="15"/>
      <c r="S272" s="15"/>
      <c r="T272" s="15"/>
      <c r="U272" s="15"/>
      <c r="V272" s="15"/>
      <c r="W272" s="15"/>
      <c r="X272" s="15"/>
      <c r="Y272" s="15"/>
      <c r="Z272" s="15"/>
      <c r="AA272" s="15"/>
      <c r="AB272" s="15"/>
      <c r="AC272" s="15"/>
      <c r="AD272" s="15"/>
      <c r="AE272" s="15"/>
      <c r="AF272" s="15"/>
      <c r="AG272" s="15"/>
      <c r="AH272" s="15"/>
      <c r="AI272" s="15"/>
      <c r="AJ272" s="15"/>
      <c r="AK272" s="15"/>
      <c r="AL272" s="15"/>
      <c r="AM272" s="15"/>
      <c r="AN272" s="15"/>
      <c r="AO272" s="15"/>
      <c r="AP272" s="15"/>
      <c r="AQ272" s="15"/>
      <c r="AR272" s="15"/>
      <c r="AS272" s="15"/>
      <c r="AT272" s="15"/>
      <c r="AU272" s="15"/>
      <c r="AV272" s="15"/>
      <c r="AW272" s="15"/>
      <c r="AX272" s="15"/>
      <c r="AY272" s="15"/>
      <c r="AZ272" s="15"/>
      <c r="BA272" s="15"/>
      <c r="BB272" s="15"/>
      <c r="BC272" s="15"/>
      <c r="BD272" s="15"/>
      <c r="BE272" s="15"/>
      <c r="BF272" s="15"/>
      <c r="BG272" s="15"/>
      <c r="BH272" s="15"/>
      <c r="BI272" s="15"/>
      <c r="BJ272" s="15"/>
      <c r="BK272" s="15"/>
      <c r="BL272" s="15"/>
      <c r="BM272" s="15"/>
      <c r="BN272" s="15"/>
      <c r="BO272" s="15"/>
      <c r="BP272" s="15"/>
      <c r="BQ272" s="15"/>
      <c r="BR272" s="15"/>
      <c r="BS272" s="15"/>
    </row>
    <row r="273" spans="1:71" s="12" customFormat="1">
      <c r="A273" s="3" t="s">
        <v>197</v>
      </c>
      <c r="B273" s="49" t="s">
        <v>41</v>
      </c>
      <c r="C273" s="4">
        <f>SUM($C$274:$C$275)</f>
        <v>0</v>
      </c>
      <c r="D273" s="4">
        <f>SUM($D$274:$D$275)</f>
        <v>0</v>
      </c>
      <c r="E273" s="4">
        <f>SUM($E$274:$E$275)</f>
        <v>0</v>
      </c>
      <c r="F273" s="4">
        <f t="shared" si="32"/>
        <v>0</v>
      </c>
      <c r="G273" s="4" t="s">
        <v>10</v>
      </c>
      <c r="H273" s="8" t="s">
        <v>10</v>
      </c>
      <c r="I273" s="4">
        <f>SUM($I$274:$I$275)</f>
        <v>0</v>
      </c>
      <c r="J273" s="30"/>
      <c r="K273" s="26"/>
      <c r="L273" s="26"/>
      <c r="M273" s="26"/>
      <c r="N273" s="26"/>
      <c r="O273" s="26"/>
      <c r="P273" s="26"/>
      <c r="Q273" s="26"/>
      <c r="R273" s="26"/>
      <c r="S273" s="26"/>
      <c r="T273" s="26"/>
      <c r="U273" s="26"/>
      <c r="V273" s="26"/>
      <c r="W273" s="26"/>
      <c r="X273" s="26"/>
      <c r="Y273" s="26"/>
      <c r="Z273" s="26"/>
      <c r="AA273" s="26"/>
      <c r="AB273" s="26"/>
      <c r="AC273" s="26"/>
      <c r="AD273" s="26"/>
      <c r="AE273" s="26"/>
      <c r="AF273" s="26"/>
      <c r="AG273" s="26"/>
      <c r="AH273" s="26"/>
      <c r="AI273" s="26"/>
      <c r="AJ273" s="26"/>
      <c r="AK273" s="26"/>
      <c r="AL273" s="26"/>
      <c r="AM273" s="26"/>
      <c r="AN273" s="26"/>
      <c r="AO273" s="26"/>
      <c r="AP273" s="26"/>
      <c r="AQ273" s="26"/>
      <c r="AR273" s="26"/>
      <c r="AS273" s="26"/>
      <c r="AT273" s="26"/>
      <c r="AU273" s="26"/>
      <c r="AV273" s="26"/>
      <c r="AW273" s="26"/>
      <c r="AX273" s="26"/>
      <c r="AY273" s="26"/>
      <c r="AZ273" s="26"/>
      <c r="BA273" s="26"/>
      <c r="BB273" s="26"/>
      <c r="BC273" s="26"/>
      <c r="BD273" s="26"/>
      <c r="BE273" s="26"/>
      <c r="BF273" s="26"/>
      <c r="BG273" s="26"/>
      <c r="BH273" s="26"/>
      <c r="BI273" s="26"/>
      <c r="BJ273" s="26"/>
      <c r="BK273" s="26"/>
      <c r="BL273" s="26"/>
      <c r="BM273" s="26"/>
      <c r="BN273" s="26"/>
      <c r="BO273" s="26"/>
      <c r="BP273" s="26"/>
      <c r="BQ273" s="26"/>
      <c r="BR273" s="26"/>
      <c r="BS273" s="26"/>
    </row>
    <row r="274" spans="1:71" s="25" customFormat="1" ht="47.25">
      <c r="A274" s="3" t="s">
        <v>397</v>
      </c>
      <c r="B274" s="61" t="s">
        <v>294</v>
      </c>
      <c r="C274" s="4">
        <v>0</v>
      </c>
      <c r="D274" s="4">
        <v>0</v>
      </c>
      <c r="E274" s="4">
        <v>0</v>
      </c>
      <c r="F274" s="4">
        <f t="shared" ref="F274:F337" si="41">SUM(C274:E274)/3</f>
        <v>0</v>
      </c>
      <c r="G274" s="8">
        <v>812295.41127766669</v>
      </c>
      <c r="H274" s="8">
        <v>1.05100356465448</v>
      </c>
      <c r="I274" s="4">
        <f t="shared" ref="I274:I281" si="42">(F274*G274*H274)/1000</f>
        <v>0</v>
      </c>
      <c r="J274" s="23"/>
      <c r="K274" s="23"/>
      <c r="L274" s="23"/>
      <c r="M274" s="23"/>
      <c r="N274" s="23"/>
      <c r="O274" s="23"/>
      <c r="P274" s="23"/>
      <c r="Q274" s="23"/>
      <c r="R274" s="23"/>
      <c r="S274" s="23"/>
      <c r="T274" s="23"/>
      <c r="U274" s="23"/>
      <c r="V274" s="23"/>
      <c r="W274" s="23"/>
      <c r="X274" s="23"/>
      <c r="Y274" s="23"/>
      <c r="Z274" s="23"/>
      <c r="AA274" s="23"/>
      <c r="AB274" s="23"/>
      <c r="AC274" s="23"/>
      <c r="AD274" s="23"/>
      <c r="AE274" s="23"/>
      <c r="AF274" s="23"/>
      <c r="AG274" s="23"/>
      <c r="AH274" s="23"/>
      <c r="AI274" s="23"/>
      <c r="AJ274" s="23"/>
      <c r="AK274" s="23"/>
      <c r="AL274" s="23"/>
      <c r="AM274" s="23"/>
      <c r="AN274" s="23"/>
      <c r="AO274" s="23"/>
      <c r="AP274" s="23"/>
      <c r="AQ274" s="23"/>
      <c r="AR274" s="23"/>
      <c r="AS274" s="23"/>
      <c r="AT274" s="23"/>
      <c r="AU274" s="23"/>
      <c r="AV274" s="23"/>
      <c r="AW274" s="23"/>
      <c r="AX274" s="23"/>
      <c r="AY274" s="23"/>
      <c r="AZ274" s="23"/>
      <c r="BA274" s="23"/>
      <c r="BB274" s="23"/>
      <c r="BC274" s="23"/>
      <c r="BD274" s="23"/>
      <c r="BE274" s="23"/>
      <c r="BF274" s="23"/>
      <c r="BG274" s="23"/>
      <c r="BH274" s="23"/>
      <c r="BI274" s="23"/>
      <c r="BJ274" s="23"/>
      <c r="BK274" s="23"/>
    </row>
    <row r="275" spans="1:71" s="25" customFormat="1" ht="47.25">
      <c r="A275" s="3" t="s">
        <v>398</v>
      </c>
      <c r="B275" s="61" t="s">
        <v>295</v>
      </c>
      <c r="C275" s="4">
        <v>0</v>
      </c>
      <c r="D275" s="4">
        <v>0</v>
      </c>
      <c r="E275" s="4">
        <v>0</v>
      </c>
      <c r="F275" s="4">
        <f t="shared" si="41"/>
        <v>0</v>
      </c>
      <c r="G275" s="8">
        <v>1748426.9054718481</v>
      </c>
      <c r="H275" s="8">
        <v>1.05100356465448</v>
      </c>
      <c r="I275" s="4">
        <f t="shared" si="42"/>
        <v>0</v>
      </c>
      <c r="J275" s="23"/>
      <c r="K275" s="23"/>
      <c r="L275" s="23"/>
      <c r="M275" s="23"/>
      <c r="N275" s="23"/>
      <c r="O275" s="23"/>
      <c r="P275" s="23"/>
      <c r="Q275" s="23"/>
      <c r="R275" s="23"/>
      <c r="S275" s="23"/>
      <c r="T275" s="23"/>
      <c r="U275" s="23"/>
      <c r="V275" s="23"/>
      <c r="W275" s="23"/>
      <c r="X275" s="23"/>
      <c r="Y275" s="23"/>
      <c r="Z275" s="23"/>
      <c r="AA275" s="23"/>
      <c r="AB275" s="23"/>
      <c r="AC275" s="23"/>
      <c r="AD275" s="23"/>
      <c r="AE275" s="23"/>
      <c r="AF275" s="23"/>
      <c r="AG275" s="23"/>
      <c r="AH275" s="23"/>
      <c r="AI275" s="23"/>
      <c r="AJ275" s="23"/>
      <c r="AK275" s="23"/>
      <c r="AL275" s="23"/>
      <c r="AM275" s="23"/>
      <c r="AN275" s="23"/>
      <c r="AO275" s="23"/>
      <c r="AP275" s="23"/>
      <c r="AQ275" s="23"/>
      <c r="AR275" s="23"/>
      <c r="AS275" s="23"/>
      <c r="AT275" s="23"/>
      <c r="AU275" s="23"/>
      <c r="AV275" s="23"/>
      <c r="AW275" s="23"/>
      <c r="AX275" s="23"/>
      <c r="AY275" s="23"/>
      <c r="AZ275" s="23"/>
      <c r="BA275" s="23"/>
      <c r="BB275" s="23"/>
      <c r="BC275" s="23"/>
      <c r="BD275" s="23"/>
      <c r="BE275" s="23"/>
      <c r="BF275" s="23"/>
      <c r="BG275" s="23"/>
      <c r="BH275" s="23"/>
      <c r="BI275" s="23"/>
      <c r="BJ275" s="23"/>
      <c r="BK275" s="23"/>
    </row>
    <row r="276" spans="1:71" s="12" customFormat="1">
      <c r="A276" s="3" t="s">
        <v>198</v>
      </c>
      <c r="B276" s="49" t="s">
        <v>89</v>
      </c>
      <c r="C276" s="4">
        <f>SUM($C$277:$C$278)</f>
        <v>0</v>
      </c>
      <c r="D276" s="4">
        <f>SUM($D$277:$D$278)</f>
        <v>0</v>
      </c>
      <c r="E276" s="4">
        <f>SUM($E$277:$E$278)</f>
        <v>0</v>
      </c>
      <c r="F276" s="4">
        <f t="shared" si="41"/>
        <v>0</v>
      </c>
      <c r="G276" s="4" t="s">
        <v>10</v>
      </c>
      <c r="H276" s="8" t="s">
        <v>10</v>
      </c>
      <c r="I276" s="4">
        <f>SUM($I$277:$I$278)</f>
        <v>0</v>
      </c>
      <c r="J276" s="30"/>
      <c r="K276" s="26"/>
      <c r="L276" s="26"/>
      <c r="M276" s="26"/>
      <c r="N276" s="26"/>
      <c r="O276" s="26"/>
      <c r="P276" s="26"/>
      <c r="Q276" s="26"/>
      <c r="R276" s="26"/>
      <c r="S276" s="26"/>
      <c r="T276" s="26"/>
      <c r="U276" s="26"/>
      <c r="V276" s="26"/>
      <c r="W276" s="26"/>
      <c r="X276" s="26"/>
      <c r="Y276" s="26"/>
      <c r="Z276" s="26"/>
      <c r="AA276" s="26"/>
      <c r="AB276" s="26"/>
      <c r="AC276" s="26"/>
      <c r="AD276" s="26"/>
      <c r="AE276" s="26"/>
      <c r="AF276" s="26"/>
      <c r="AG276" s="26"/>
      <c r="AH276" s="26"/>
      <c r="AI276" s="26"/>
      <c r="AJ276" s="26"/>
      <c r="AK276" s="26"/>
      <c r="AL276" s="26"/>
      <c r="AM276" s="26"/>
      <c r="AN276" s="26"/>
      <c r="AO276" s="26"/>
      <c r="AP276" s="26"/>
      <c r="AQ276" s="26"/>
      <c r="AR276" s="26"/>
      <c r="AS276" s="26"/>
      <c r="AT276" s="26"/>
      <c r="AU276" s="26"/>
      <c r="AV276" s="26"/>
      <c r="AW276" s="26"/>
      <c r="AX276" s="26"/>
      <c r="AY276" s="26"/>
      <c r="AZ276" s="26"/>
      <c r="BA276" s="26"/>
      <c r="BB276" s="26"/>
      <c r="BC276" s="26"/>
      <c r="BD276" s="26"/>
      <c r="BE276" s="26"/>
      <c r="BF276" s="26"/>
      <c r="BG276" s="26"/>
      <c r="BH276" s="26"/>
      <c r="BI276" s="26"/>
      <c r="BJ276" s="26"/>
      <c r="BK276" s="26"/>
      <c r="BL276" s="26"/>
      <c r="BM276" s="26"/>
      <c r="BN276" s="26"/>
      <c r="BO276" s="26"/>
      <c r="BP276" s="26"/>
      <c r="BQ276" s="26"/>
      <c r="BR276" s="26"/>
      <c r="BS276" s="26"/>
    </row>
    <row r="277" spans="1:71" s="25" customFormat="1" ht="47.25">
      <c r="A277" s="3" t="s">
        <v>399</v>
      </c>
      <c r="B277" s="61" t="s">
        <v>296</v>
      </c>
      <c r="C277" s="4">
        <v>0</v>
      </c>
      <c r="D277" s="4">
        <v>0</v>
      </c>
      <c r="E277" s="4">
        <v>0</v>
      </c>
      <c r="F277" s="4">
        <f t="shared" si="41"/>
        <v>0</v>
      </c>
      <c r="G277" s="8">
        <v>2486751.1700582467</v>
      </c>
      <c r="H277" s="8">
        <v>1.05100356465448</v>
      </c>
      <c r="I277" s="4">
        <f t="shared" si="42"/>
        <v>0</v>
      </c>
      <c r="J277" s="23"/>
      <c r="K277" s="23"/>
      <c r="L277" s="23"/>
      <c r="M277" s="23"/>
      <c r="N277" s="23"/>
      <c r="O277" s="23"/>
      <c r="P277" s="23"/>
      <c r="Q277" s="23"/>
      <c r="R277" s="23"/>
      <c r="S277" s="23"/>
      <c r="T277" s="23"/>
      <c r="U277" s="23"/>
      <c r="V277" s="23"/>
      <c r="W277" s="23"/>
      <c r="X277" s="23"/>
      <c r="Y277" s="23"/>
      <c r="Z277" s="23"/>
      <c r="AA277" s="23"/>
      <c r="AB277" s="23"/>
      <c r="AC277" s="23"/>
      <c r="AD277" s="23"/>
      <c r="AE277" s="23"/>
      <c r="AF277" s="23"/>
      <c r="AG277" s="23"/>
      <c r="AH277" s="23"/>
      <c r="AI277" s="23"/>
      <c r="AJ277" s="23"/>
      <c r="AK277" s="23"/>
      <c r="AL277" s="23"/>
      <c r="AM277" s="23"/>
      <c r="AN277" s="23"/>
      <c r="AO277" s="23"/>
      <c r="AP277" s="23"/>
      <c r="AQ277" s="23"/>
      <c r="AR277" s="23"/>
      <c r="AS277" s="23"/>
      <c r="AT277" s="23"/>
      <c r="AU277" s="23"/>
      <c r="AV277" s="23"/>
      <c r="AW277" s="23"/>
      <c r="AX277" s="23"/>
      <c r="AY277" s="23"/>
      <c r="AZ277" s="23"/>
      <c r="BA277" s="23"/>
      <c r="BB277" s="23"/>
      <c r="BC277" s="23"/>
      <c r="BD277" s="23"/>
      <c r="BE277" s="23"/>
      <c r="BF277" s="23"/>
      <c r="BG277" s="23"/>
      <c r="BH277" s="23"/>
      <c r="BI277" s="23"/>
      <c r="BJ277" s="23"/>
      <c r="BK277" s="23"/>
    </row>
    <row r="278" spans="1:71" s="25" customFormat="1" ht="47.25">
      <c r="A278" s="3" t="s">
        <v>400</v>
      </c>
      <c r="B278" s="61" t="s">
        <v>297</v>
      </c>
      <c r="C278" s="4">
        <v>0</v>
      </c>
      <c r="D278" s="4">
        <v>0</v>
      </c>
      <c r="E278" s="4">
        <v>0</v>
      </c>
      <c r="F278" s="4">
        <f t="shared" si="41"/>
        <v>0</v>
      </c>
      <c r="G278" s="8">
        <v>1602759.1946571998</v>
      </c>
      <c r="H278" s="8">
        <v>1.05100356465448</v>
      </c>
      <c r="I278" s="4">
        <f t="shared" si="42"/>
        <v>0</v>
      </c>
      <c r="J278" s="23"/>
      <c r="K278" s="23"/>
      <c r="L278" s="23"/>
      <c r="M278" s="23"/>
      <c r="N278" s="23"/>
      <c r="O278" s="23"/>
      <c r="P278" s="23"/>
      <c r="Q278" s="23"/>
      <c r="R278" s="23"/>
      <c r="S278" s="23"/>
      <c r="T278" s="23"/>
      <c r="U278" s="23"/>
      <c r="V278" s="23"/>
      <c r="W278" s="23"/>
      <c r="X278" s="23"/>
      <c r="Y278" s="23"/>
      <c r="Z278" s="23"/>
      <c r="AA278" s="23"/>
      <c r="AB278" s="23"/>
      <c r="AC278" s="23"/>
      <c r="AD278" s="23"/>
      <c r="AE278" s="23"/>
      <c r="AF278" s="23"/>
      <c r="AG278" s="23"/>
      <c r="AH278" s="23"/>
      <c r="AI278" s="23"/>
      <c r="AJ278" s="23"/>
      <c r="AK278" s="23"/>
      <c r="AL278" s="23"/>
      <c r="AM278" s="23"/>
      <c r="AN278" s="23"/>
      <c r="AO278" s="23"/>
      <c r="AP278" s="23"/>
      <c r="AQ278" s="23"/>
      <c r="AR278" s="23"/>
      <c r="AS278" s="23"/>
      <c r="AT278" s="23"/>
      <c r="AU278" s="23"/>
      <c r="AV278" s="23"/>
      <c r="AW278" s="23"/>
      <c r="AX278" s="23"/>
      <c r="AY278" s="23"/>
      <c r="AZ278" s="23"/>
      <c r="BA278" s="23"/>
      <c r="BB278" s="23"/>
      <c r="BC278" s="23"/>
      <c r="BD278" s="23"/>
      <c r="BE278" s="23"/>
      <c r="BF278" s="23"/>
      <c r="BG278" s="23"/>
      <c r="BH278" s="23"/>
      <c r="BI278" s="23"/>
      <c r="BJ278" s="23"/>
      <c r="BK278" s="23"/>
    </row>
    <row r="279" spans="1:71" s="12" customFormat="1">
      <c r="A279" s="3" t="s">
        <v>199</v>
      </c>
      <c r="B279" s="49" t="s">
        <v>46</v>
      </c>
      <c r="C279" s="4">
        <f>SUM($C$280:$C$281)</f>
        <v>0</v>
      </c>
      <c r="D279" s="4">
        <f>SUM($D$280:$D$281)</f>
        <v>0</v>
      </c>
      <c r="E279" s="4">
        <f>SUM($E$280:$E$281)</f>
        <v>0</v>
      </c>
      <c r="F279" s="4">
        <f t="shared" si="41"/>
        <v>0</v>
      </c>
      <c r="G279" s="4" t="s">
        <v>10</v>
      </c>
      <c r="H279" s="8" t="s">
        <v>10</v>
      </c>
      <c r="I279" s="4">
        <f>SUM($I$280:$I$281)</f>
        <v>0</v>
      </c>
      <c r="J279" s="30"/>
      <c r="K279" s="26"/>
      <c r="L279" s="26"/>
      <c r="M279" s="26"/>
      <c r="N279" s="26"/>
      <c r="O279" s="26"/>
      <c r="P279" s="26"/>
      <c r="Q279" s="26"/>
      <c r="R279" s="26"/>
      <c r="S279" s="26"/>
      <c r="T279" s="26"/>
      <c r="U279" s="26"/>
      <c r="V279" s="26"/>
      <c r="W279" s="26"/>
      <c r="X279" s="26"/>
      <c r="Y279" s="26"/>
      <c r="Z279" s="26"/>
      <c r="AA279" s="26"/>
      <c r="AB279" s="26"/>
      <c r="AC279" s="26"/>
      <c r="AD279" s="26"/>
      <c r="AE279" s="26"/>
      <c r="AF279" s="26"/>
      <c r="AG279" s="26"/>
      <c r="AH279" s="26"/>
      <c r="AI279" s="26"/>
      <c r="AJ279" s="26"/>
      <c r="AK279" s="26"/>
      <c r="AL279" s="26"/>
      <c r="AM279" s="26"/>
      <c r="AN279" s="26"/>
      <c r="AO279" s="26"/>
      <c r="AP279" s="26"/>
      <c r="AQ279" s="26"/>
      <c r="AR279" s="26"/>
      <c r="AS279" s="26"/>
      <c r="AT279" s="26"/>
      <c r="AU279" s="26"/>
      <c r="AV279" s="26"/>
      <c r="AW279" s="26"/>
      <c r="AX279" s="26"/>
      <c r="AY279" s="26"/>
      <c r="AZ279" s="26"/>
      <c r="BA279" s="26"/>
      <c r="BB279" s="26"/>
      <c r="BC279" s="26"/>
      <c r="BD279" s="26"/>
      <c r="BE279" s="26"/>
      <c r="BF279" s="26"/>
      <c r="BG279" s="26"/>
      <c r="BH279" s="26"/>
      <c r="BI279" s="26"/>
      <c r="BJ279" s="26"/>
      <c r="BK279" s="26"/>
      <c r="BL279" s="26"/>
      <c r="BM279" s="26"/>
      <c r="BN279" s="26"/>
      <c r="BO279" s="26"/>
      <c r="BP279" s="26"/>
      <c r="BQ279" s="26"/>
      <c r="BR279" s="26"/>
      <c r="BS279" s="26"/>
    </row>
    <row r="280" spans="1:71" s="25" customFormat="1" ht="47.25">
      <c r="A280" s="3" t="s">
        <v>401</v>
      </c>
      <c r="B280" s="61" t="s">
        <v>298</v>
      </c>
      <c r="C280" s="4">
        <v>0</v>
      </c>
      <c r="D280" s="4">
        <v>0</v>
      </c>
      <c r="E280" s="4">
        <v>0</v>
      </c>
      <c r="F280" s="4">
        <f t="shared" si="41"/>
        <v>0</v>
      </c>
      <c r="G280" s="8">
        <v>2895627.763413196</v>
      </c>
      <c r="H280" s="8">
        <v>1.05100356465448</v>
      </c>
      <c r="I280" s="4">
        <f t="shared" si="42"/>
        <v>0</v>
      </c>
      <c r="J280" s="23"/>
      <c r="K280" s="23"/>
      <c r="L280" s="23"/>
      <c r="M280" s="23"/>
      <c r="N280" s="23"/>
      <c r="O280" s="23"/>
      <c r="P280" s="23"/>
      <c r="Q280" s="23"/>
      <c r="R280" s="23"/>
      <c r="S280" s="23"/>
      <c r="T280" s="23"/>
      <c r="U280" s="23"/>
      <c r="V280" s="23"/>
      <c r="W280" s="23"/>
      <c r="X280" s="23"/>
      <c r="Y280" s="23"/>
      <c r="Z280" s="23"/>
      <c r="AA280" s="23"/>
      <c r="AB280" s="23"/>
      <c r="AC280" s="23"/>
      <c r="AD280" s="23"/>
      <c r="AE280" s="23"/>
      <c r="AF280" s="23"/>
      <c r="AG280" s="23"/>
      <c r="AH280" s="23"/>
      <c r="AI280" s="23"/>
      <c r="AJ280" s="23"/>
      <c r="AK280" s="23"/>
      <c r="AL280" s="23"/>
      <c r="AM280" s="23"/>
      <c r="AN280" s="23"/>
      <c r="AO280" s="23"/>
      <c r="AP280" s="23"/>
      <c r="AQ280" s="23"/>
      <c r="AR280" s="23"/>
      <c r="AS280" s="23"/>
      <c r="AT280" s="23"/>
      <c r="AU280" s="23"/>
      <c r="AV280" s="23"/>
      <c r="AW280" s="23"/>
      <c r="AX280" s="23"/>
      <c r="AY280" s="23"/>
      <c r="AZ280" s="23"/>
      <c r="BA280" s="23"/>
      <c r="BB280" s="23"/>
      <c r="BC280" s="23"/>
      <c r="BD280" s="23"/>
      <c r="BE280" s="23"/>
      <c r="BF280" s="23"/>
      <c r="BG280" s="23"/>
      <c r="BH280" s="23"/>
      <c r="BI280" s="23"/>
      <c r="BJ280" s="23"/>
      <c r="BK280" s="23"/>
    </row>
    <row r="281" spans="1:71" s="25" customFormat="1" ht="47.25">
      <c r="A281" s="3" t="s">
        <v>402</v>
      </c>
      <c r="B281" s="61" t="s">
        <v>299</v>
      </c>
      <c r="C281" s="4">
        <v>0</v>
      </c>
      <c r="D281" s="4">
        <v>0</v>
      </c>
      <c r="E281" s="4">
        <v>0</v>
      </c>
      <c r="F281" s="4">
        <f t="shared" si="41"/>
        <v>0</v>
      </c>
      <c r="G281" s="8">
        <v>2874257.0808557081</v>
      </c>
      <c r="H281" s="8">
        <v>1.05100356465448</v>
      </c>
      <c r="I281" s="4">
        <f t="shared" si="42"/>
        <v>0</v>
      </c>
      <c r="J281" s="23"/>
      <c r="K281" s="23"/>
      <c r="L281" s="23"/>
      <c r="M281" s="23"/>
      <c r="N281" s="23"/>
      <c r="O281" s="23"/>
      <c r="P281" s="23"/>
      <c r="Q281" s="23"/>
      <c r="R281" s="23"/>
      <c r="S281" s="23"/>
      <c r="T281" s="23"/>
      <c r="U281" s="23"/>
      <c r="V281" s="23"/>
      <c r="W281" s="23"/>
      <c r="X281" s="23"/>
      <c r="Y281" s="23"/>
      <c r="Z281" s="23"/>
      <c r="AA281" s="23"/>
      <c r="AB281" s="23"/>
      <c r="AC281" s="23"/>
      <c r="AD281" s="23"/>
      <c r="AE281" s="23"/>
      <c r="AF281" s="23"/>
      <c r="AG281" s="23"/>
      <c r="AH281" s="23"/>
      <c r="AI281" s="23"/>
      <c r="AJ281" s="23"/>
      <c r="AK281" s="23"/>
      <c r="AL281" s="23"/>
      <c r="AM281" s="23"/>
      <c r="AN281" s="23"/>
      <c r="AO281" s="23"/>
      <c r="AP281" s="23"/>
      <c r="AQ281" s="23"/>
      <c r="AR281" s="23"/>
      <c r="AS281" s="23"/>
      <c r="AT281" s="23"/>
      <c r="AU281" s="23"/>
      <c r="AV281" s="23"/>
      <c r="AW281" s="23"/>
      <c r="AX281" s="23"/>
      <c r="AY281" s="23"/>
      <c r="AZ281" s="23"/>
      <c r="BA281" s="23"/>
      <c r="BB281" s="23"/>
      <c r="BC281" s="23"/>
      <c r="BD281" s="23"/>
      <c r="BE281" s="23"/>
      <c r="BF281" s="23"/>
      <c r="BG281" s="23"/>
      <c r="BH281" s="23"/>
      <c r="BI281" s="23"/>
      <c r="BJ281" s="23"/>
      <c r="BK281" s="23"/>
    </row>
    <row r="282" spans="1:71" s="25" customFormat="1">
      <c r="A282" s="3" t="s">
        <v>327</v>
      </c>
      <c r="B282" s="61" t="s">
        <v>92</v>
      </c>
      <c r="C282" s="8">
        <f>SUM($C$283:$C$284)</f>
        <v>0</v>
      </c>
      <c r="D282" s="8">
        <f>SUM($D$283:$D$284)</f>
        <v>0</v>
      </c>
      <c r="E282" s="8">
        <f>SUM($E$283:$E$284)</f>
        <v>0</v>
      </c>
      <c r="F282" s="8">
        <f t="shared" si="41"/>
        <v>0</v>
      </c>
      <c r="G282" s="4" t="s">
        <v>10</v>
      </c>
      <c r="H282" s="8" t="s">
        <v>10</v>
      </c>
      <c r="I282" s="8">
        <f>SUM($I$283:$I$284)</f>
        <v>0</v>
      </c>
      <c r="J282" s="30"/>
      <c r="K282" s="23"/>
      <c r="L282" s="23"/>
      <c r="M282" s="23"/>
      <c r="N282" s="23"/>
      <c r="O282" s="23"/>
      <c r="P282" s="23"/>
      <c r="Q282" s="23"/>
      <c r="R282" s="23"/>
      <c r="S282" s="23"/>
      <c r="T282" s="23"/>
      <c r="U282" s="23"/>
      <c r="V282" s="23"/>
      <c r="W282" s="23"/>
      <c r="X282" s="23"/>
      <c r="Y282" s="23"/>
      <c r="Z282" s="23"/>
      <c r="AA282" s="23"/>
      <c r="AB282" s="23"/>
      <c r="AC282" s="23"/>
      <c r="AD282" s="23"/>
      <c r="AE282" s="23"/>
      <c r="AF282" s="23"/>
      <c r="AG282" s="23"/>
      <c r="AH282" s="23"/>
      <c r="AI282" s="23"/>
      <c r="AJ282" s="23"/>
      <c r="AK282" s="23"/>
      <c r="AL282" s="23"/>
      <c r="AM282" s="23"/>
      <c r="AN282" s="23"/>
      <c r="AO282" s="23"/>
      <c r="AP282" s="23"/>
      <c r="AQ282" s="23"/>
      <c r="AR282" s="23"/>
      <c r="AS282" s="23"/>
      <c r="AT282" s="23"/>
      <c r="AU282" s="23"/>
      <c r="AV282" s="23"/>
      <c r="AW282" s="23"/>
      <c r="AX282" s="23"/>
      <c r="AY282" s="23"/>
      <c r="AZ282" s="23"/>
      <c r="BA282" s="23"/>
      <c r="BB282" s="23"/>
      <c r="BC282" s="23"/>
      <c r="BD282" s="23"/>
      <c r="BE282" s="23"/>
      <c r="BF282" s="23"/>
      <c r="BG282" s="23"/>
      <c r="BH282" s="23"/>
      <c r="BI282" s="23"/>
      <c r="BJ282" s="23"/>
      <c r="BK282" s="23"/>
    </row>
    <row r="283" spans="1:71" s="25" customFormat="1" ht="47.25">
      <c r="A283" s="3" t="s">
        <v>403</v>
      </c>
      <c r="B283" s="61" t="s">
        <v>300</v>
      </c>
      <c r="C283" s="4">
        <v>0</v>
      </c>
      <c r="D283" s="4">
        <v>0</v>
      </c>
      <c r="E283" s="4">
        <v>0</v>
      </c>
      <c r="F283" s="4">
        <f t="shared" si="41"/>
        <v>0</v>
      </c>
      <c r="G283" s="8">
        <v>3305448.0625373027</v>
      </c>
      <c r="H283" s="8">
        <v>1.05100356465448</v>
      </c>
      <c r="I283" s="4">
        <f t="shared" ref="I283:I284" si="43">(F283*G283*H283)/1000</f>
        <v>0</v>
      </c>
      <c r="J283" s="23"/>
      <c r="K283" s="23"/>
      <c r="L283" s="23"/>
      <c r="M283" s="23"/>
      <c r="N283" s="23"/>
      <c r="O283" s="23"/>
      <c r="P283" s="23"/>
      <c r="Q283" s="23"/>
      <c r="R283" s="23"/>
      <c r="S283" s="23"/>
      <c r="T283" s="23"/>
      <c r="U283" s="23"/>
      <c r="V283" s="23"/>
      <c r="W283" s="23"/>
      <c r="X283" s="23"/>
      <c r="Y283" s="23"/>
      <c r="Z283" s="23"/>
      <c r="AA283" s="23"/>
      <c r="AB283" s="23"/>
      <c r="AC283" s="23"/>
      <c r="AD283" s="23"/>
      <c r="AE283" s="23"/>
      <c r="AF283" s="23"/>
      <c r="AG283" s="23"/>
      <c r="AH283" s="23"/>
      <c r="AI283" s="23"/>
      <c r="AJ283" s="23"/>
      <c r="AK283" s="23"/>
      <c r="AL283" s="23"/>
      <c r="AM283" s="23"/>
      <c r="AN283" s="23"/>
      <c r="AO283" s="23"/>
      <c r="AP283" s="23"/>
      <c r="AQ283" s="23"/>
      <c r="AR283" s="23"/>
      <c r="AS283" s="23"/>
      <c r="AT283" s="23"/>
      <c r="AU283" s="23"/>
      <c r="AV283" s="23"/>
      <c r="AW283" s="23"/>
      <c r="AX283" s="23"/>
      <c r="AY283" s="23"/>
      <c r="AZ283" s="23"/>
      <c r="BA283" s="23"/>
      <c r="BB283" s="23"/>
      <c r="BC283" s="23"/>
      <c r="BD283" s="23"/>
      <c r="BE283" s="23"/>
      <c r="BF283" s="23"/>
      <c r="BG283" s="23"/>
      <c r="BH283" s="23"/>
      <c r="BI283" s="23"/>
      <c r="BJ283" s="23"/>
      <c r="BK283" s="23"/>
    </row>
    <row r="284" spans="1:71" s="25" customFormat="1" ht="47.25">
      <c r="A284" s="3" t="s">
        <v>404</v>
      </c>
      <c r="B284" s="61" t="s">
        <v>301</v>
      </c>
      <c r="C284" s="4">
        <v>0</v>
      </c>
      <c r="D284" s="4">
        <v>0</v>
      </c>
      <c r="E284" s="4">
        <v>0</v>
      </c>
      <c r="F284" s="4">
        <f t="shared" si="41"/>
        <v>0</v>
      </c>
      <c r="G284" s="8">
        <v>3853083.7020383752</v>
      </c>
      <c r="H284" s="8">
        <v>1.05100356465448</v>
      </c>
      <c r="I284" s="4">
        <f t="shared" si="43"/>
        <v>0</v>
      </c>
      <c r="J284" s="23"/>
      <c r="K284" s="23"/>
      <c r="L284" s="23"/>
      <c r="M284" s="23"/>
      <c r="N284" s="23"/>
      <c r="O284" s="23"/>
      <c r="P284" s="23"/>
      <c r="Q284" s="23"/>
      <c r="R284" s="23"/>
      <c r="S284" s="23"/>
      <c r="T284" s="23"/>
      <c r="U284" s="23"/>
      <c r="V284" s="23"/>
      <c r="W284" s="23"/>
      <c r="X284" s="23"/>
      <c r="Y284" s="23"/>
      <c r="Z284" s="23"/>
      <c r="AA284" s="23"/>
      <c r="AB284" s="23"/>
      <c r="AC284" s="23"/>
      <c r="AD284" s="23"/>
      <c r="AE284" s="23"/>
      <c r="AF284" s="23"/>
      <c r="AG284" s="23"/>
      <c r="AH284" s="23"/>
      <c r="AI284" s="23"/>
      <c r="AJ284" s="23"/>
      <c r="AK284" s="23"/>
      <c r="AL284" s="23"/>
      <c r="AM284" s="23"/>
      <c r="AN284" s="23"/>
      <c r="AO284" s="23"/>
      <c r="AP284" s="23"/>
      <c r="AQ284" s="23"/>
      <c r="AR284" s="23"/>
      <c r="AS284" s="23"/>
      <c r="AT284" s="23"/>
      <c r="AU284" s="23"/>
      <c r="AV284" s="23"/>
      <c r="AW284" s="23"/>
      <c r="AX284" s="23"/>
      <c r="AY284" s="23"/>
      <c r="AZ284" s="23"/>
      <c r="BA284" s="23"/>
      <c r="BB284" s="23"/>
      <c r="BC284" s="23"/>
      <c r="BD284" s="23"/>
      <c r="BE284" s="23"/>
      <c r="BF284" s="23"/>
      <c r="BG284" s="23"/>
      <c r="BH284" s="23"/>
      <c r="BI284" s="23"/>
      <c r="BJ284" s="23"/>
      <c r="BK284" s="23"/>
    </row>
    <row r="285" spans="1:71" s="12" customFormat="1">
      <c r="A285" s="2" t="s">
        <v>200</v>
      </c>
      <c r="B285" s="49" t="s">
        <v>94</v>
      </c>
      <c r="C285" s="4">
        <f>SUM($C$286,$C$287,$C$289)</f>
        <v>0</v>
      </c>
      <c r="D285" s="4">
        <f>SUM($D$286,$D$287,$D$289)</f>
        <v>0</v>
      </c>
      <c r="E285" s="4">
        <f>SUM($E$286,$E$287,$E$289)</f>
        <v>0</v>
      </c>
      <c r="F285" s="4">
        <f t="shared" si="41"/>
        <v>0</v>
      </c>
      <c r="G285" s="4" t="s">
        <v>10</v>
      </c>
      <c r="H285" s="4" t="s">
        <v>10</v>
      </c>
      <c r="I285" s="4">
        <f>SUM($I$286,$I$287,$I$289)</f>
        <v>0</v>
      </c>
      <c r="J285" s="30"/>
      <c r="K285" s="15"/>
      <c r="L285" s="15"/>
      <c r="M285" s="15"/>
      <c r="N285" s="15"/>
      <c r="O285" s="15"/>
      <c r="P285" s="15"/>
      <c r="Q285" s="15"/>
      <c r="R285" s="15"/>
      <c r="S285" s="15"/>
      <c r="T285" s="15"/>
      <c r="U285" s="15"/>
      <c r="V285" s="15"/>
      <c r="W285" s="15"/>
      <c r="X285" s="15"/>
      <c r="Y285" s="15"/>
      <c r="Z285" s="15"/>
      <c r="AA285" s="15"/>
      <c r="AB285" s="15"/>
      <c r="AC285" s="15"/>
      <c r="AD285" s="15"/>
      <c r="AE285" s="15"/>
      <c r="AF285" s="15"/>
      <c r="AG285" s="15"/>
      <c r="AH285" s="15"/>
      <c r="AI285" s="15"/>
      <c r="AJ285" s="15"/>
      <c r="AK285" s="15"/>
      <c r="AL285" s="15"/>
      <c r="AM285" s="15"/>
      <c r="AN285" s="15"/>
      <c r="AO285" s="15"/>
      <c r="AP285" s="15"/>
      <c r="AQ285" s="15"/>
      <c r="AR285" s="15"/>
      <c r="AS285" s="15"/>
      <c r="AT285" s="15"/>
      <c r="AU285" s="15"/>
      <c r="AV285" s="15"/>
      <c r="AW285" s="15"/>
      <c r="AX285" s="15"/>
      <c r="AY285" s="15"/>
      <c r="AZ285" s="15"/>
      <c r="BA285" s="15"/>
      <c r="BB285" s="15"/>
      <c r="BC285" s="15"/>
      <c r="BD285" s="15"/>
      <c r="BE285" s="15"/>
      <c r="BF285" s="15"/>
      <c r="BG285" s="15"/>
      <c r="BH285" s="15"/>
      <c r="BI285" s="15"/>
      <c r="BJ285" s="15"/>
      <c r="BK285" s="15"/>
      <c r="BL285" s="15"/>
      <c r="BM285" s="15"/>
      <c r="BN285" s="15"/>
      <c r="BO285" s="15"/>
      <c r="BP285" s="15"/>
      <c r="BQ285" s="15"/>
      <c r="BR285" s="15"/>
      <c r="BS285" s="15"/>
    </row>
    <row r="286" spans="1:71" s="12" customFormat="1">
      <c r="A286" s="2" t="s">
        <v>201</v>
      </c>
      <c r="B286" s="49" t="s">
        <v>89</v>
      </c>
      <c r="C286" s="4">
        <v>0</v>
      </c>
      <c r="D286" s="4">
        <v>0</v>
      </c>
      <c r="E286" s="4">
        <v>0</v>
      </c>
      <c r="F286" s="4">
        <f t="shared" si="41"/>
        <v>0</v>
      </c>
      <c r="G286" s="4" t="s">
        <v>10</v>
      </c>
      <c r="H286" s="8" t="s">
        <v>10</v>
      </c>
      <c r="I286" s="4">
        <v>0</v>
      </c>
      <c r="J286" s="30"/>
      <c r="K286" s="26"/>
      <c r="L286" s="26"/>
      <c r="M286" s="26"/>
      <c r="N286" s="26"/>
      <c r="O286" s="26"/>
      <c r="P286" s="26"/>
      <c r="Q286" s="26"/>
      <c r="R286" s="26"/>
      <c r="S286" s="26"/>
      <c r="T286" s="26"/>
      <c r="U286" s="26"/>
      <c r="V286" s="26"/>
      <c r="W286" s="26"/>
      <c r="X286" s="26"/>
      <c r="Y286" s="26"/>
      <c r="Z286" s="26"/>
      <c r="AA286" s="26"/>
      <c r="AB286" s="26"/>
      <c r="AC286" s="26"/>
      <c r="AD286" s="26"/>
      <c r="AE286" s="26"/>
      <c r="AF286" s="26"/>
      <c r="AG286" s="26"/>
      <c r="AH286" s="26"/>
      <c r="AI286" s="26"/>
      <c r="AJ286" s="26"/>
      <c r="AK286" s="26"/>
      <c r="AL286" s="26"/>
      <c r="AM286" s="26"/>
      <c r="AN286" s="26"/>
      <c r="AO286" s="26"/>
      <c r="AP286" s="26"/>
      <c r="AQ286" s="26"/>
      <c r="AR286" s="26"/>
      <c r="AS286" s="26"/>
      <c r="AT286" s="26"/>
      <c r="AU286" s="26"/>
      <c r="AV286" s="26"/>
      <c r="AW286" s="26"/>
      <c r="AX286" s="26"/>
      <c r="AY286" s="26"/>
      <c r="AZ286" s="26"/>
      <c r="BA286" s="26"/>
      <c r="BB286" s="26"/>
      <c r="BC286" s="26"/>
      <c r="BD286" s="26"/>
      <c r="BE286" s="26"/>
      <c r="BF286" s="26"/>
      <c r="BG286" s="26"/>
      <c r="BH286" s="26"/>
      <c r="BI286" s="26"/>
      <c r="BJ286" s="26"/>
      <c r="BK286" s="26"/>
      <c r="BL286" s="26"/>
      <c r="BM286" s="26"/>
      <c r="BN286" s="26"/>
      <c r="BO286" s="26"/>
      <c r="BP286" s="26"/>
      <c r="BQ286" s="26"/>
      <c r="BR286" s="26"/>
      <c r="BS286" s="26"/>
    </row>
    <row r="287" spans="1:71" s="25" customFormat="1">
      <c r="A287" s="2" t="s">
        <v>328</v>
      </c>
      <c r="B287" s="61" t="s">
        <v>46</v>
      </c>
      <c r="C287" s="8">
        <f>SUM($C$288)</f>
        <v>0</v>
      </c>
      <c r="D287" s="8">
        <f>SUM($D$288)</f>
        <v>0</v>
      </c>
      <c r="E287" s="8">
        <f>SUM($E$288)</f>
        <v>0</v>
      </c>
      <c r="F287" s="8">
        <f t="shared" si="41"/>
        <v>0</v>
      </c>
      <c r="G287" s="8" t="s">
        <v>10</v>
      </c>
      <c r="H287" s="8" t="s">
        <v>10</v>
      </c>
      <c r="I287" s="8">
        <f>SUM($I$288)</f>
        <v>0</v>
      </c>
      <c r="J287" s="30"/>
      <c r="K287" s="23"/>
      <c r="L287" s="23"/>
      <c r="M287" s="23"/>
      <c r="N287" s="23"/>
      <c r="O287" s="23"/>
      <c r="P287" s="23"/>
      <c r="Q287" s="23"/>
      <c r="R287" s="23"/>
      <c r="S287" s="23"/>
      <c r="T287" s="23"/>
      <c r="U287" s="23"/>
      <c r="V287" s="23"/>
      <c r="W287" s="23"/>
      <c r="X287" s="23"/>
      <c r="Y287" s="23"/>
      <c r="Z287" s="23"/>
      <c r="AA287" s="23"/>
      <c r="AB287" s="23"/>
      <c r="AC287" s="23"/>
      <c r="AD287" s="23"/>
      <c r="AE287" s="23"/>
      <c r="AF287" s="23"/>
      <c r="AG287" s="23"/>
      <c r="AH287" s="23"/>
      <c r="AI287" s="23"/>
      <c r="AJ287" s="23"/>
      <c r="AK287" s="23"/>
      <c r="AL287" s="23"/>
      <c r="AM287" s="23"/>
      <c r="AN287" s="23"/>
      <c r="AO287" s="23"/>
      <c r="AP287" s="23"/>
      <c r="AQ287" s="23"/>
      <c r="AR287" s="23"/>
      <c r="AS287" s="23"/>
      <c r="AT287" s="23"/>
      <c r="AU287" s="23"/>
      <c r="AV287" s="23"/>
      <c r="AW287" s="23"/>
      <c r="AX287" s="23"/>
      <c r="AY287" s="23"/>
      <c r="AZ287" s="23"/>
      <c r="BA287" s="23"/>
      <c r="BB287" s="23"/>
      <c r="BC287" s="23"/>
      <c r="BD287" s="23"/>
      <c r="BE287" s="23"/>
      <c r="BF287" s="23"/>
      <c r="BG287" s="23"/>
      <c r="BH287" s="23"/>
      <c r="BI287" s="23"/>
      <c r="BJ287" s="23"/>
      <c r="BK287" s="23"/>
    </row>
    <row r="288" spans="1:71" s="25" customFormat="1" ht="47.25">
      <c r="A288" s="2" t="s">
        <v>405</v>
      </c>
      <c r="B288" s="61" t="s">
        <v>303</v>
      </c>
      <c r="C288" s="4">
        <v>0</v>
      </c>
      <c r="D288" s="4">
        <v>0</v>
      </c>
      <c r="E288" s="4">
        <v>0</v>
      </c>
      <c r="F288" s="4">
        <f t="shared" si="41"/>
        <v>0</v>
      </c>
      <c r="G288" s="8">
        <v>3917557.0147886872</v>
      </c>
      <c r="H288" s="8">
        <v>1.05100356465448</v>
      </c>
      <c r="I288" s="4">
        <f t="shared" ref="I288" si="44">(F288*G288*H288)/1000</f>
        <v>0</v>
      </c>
      <c r="J288" s="23"/>
      <c r="K288" s="23"/>
      <c r="L288" s="23"/>
      <c r="M288" s="23"/>
      <c r="N288" s="23"/>
      <c r="O288" s="23"/>
      <c r="P288" s="23"/>
      <c r="Q288" s="23"/>
      <c r="R288" s="23"/>
      <c r="S288" s="23"/>
      <c r="T288" s="23"/>
      <c r="U288" s="23"/>
      <c r="V288" s="23"/>
      <c r="W288" s="23"/>
      <c r="X288" s="23"/>
      <c r="Y288" s="23"/>
      <c r="Z288" s="23"/>
      <c r="AA288" s="23"/>
      <c r="AB288" s="23"/>
      <c r="AC288" s="23"/>
      <c r="AD288" s="23"/>
      <c r="AE288" s="23"/>
      <c r="AF288" s="23"/>
      <c r="AG288" s="23"/>
      <c r="AH288" s="23"/>
      <c r="AI288" s="23"/>
      <c r="AJ288" s="23"/>
      <c r="AK288" s="23"/>
      <c r="AL288" s="23"/>
      <c r="AM288" s="23"/>
      <c r="AN288" s="23"/>
      <c r="AO288" s="23"/>
      <c r="AP288" s="23"/>
      <c r="AQ288" s="23"/>
      <c r="AR288" s="23"/>
      <c r="AS288" s="23"/>
      <c r="AT288" s="23"/>
      <c r="AU288" s="23"/>
      <c r="AV288" s="23"/>
      <c r="AW288" s="23"/>
      <c r="AX288" s="23"/>
      <c r="AY288" s="23"/>
      <c r="AZ288" s="23"/>
      <c r="BA288" s="23"/>
      <c r="BB288" s="23"/>
      <c r="BC288" s="23"/>
      <c r="BD288" s="23"/>
      <c r="BE288" s="23"/>
      <c r="BF288" s="23"/>
      <c r="BG288" s="23"/>
      <c r="BH288" s="23"/>
      <c r="BI288" s="23"/>
      <c r="BJ288" s="23"/>
      <c r="BK288" s="23"/>
    </row>
    <row r="289" spans="1:71" s="25" customFormat="1">
      <c r="A289" s="2" t="s">
        <v>329</v>
      </c>
      <c r="B289" s="61" t="s">
        <v>92</v>
      </c>
      <c r="C289" s="8">
        <f>SUM($C$290)</f>
        <v>0</v>
      </c>
      <c r="D289" s="8">
        <f>SUM($D$290)</f>
        <v>0</v>
      </c>
      <c r="E289" s="8">
        <f>SUM($E$290)</f>
        <v>0</v>
      </c>
      <c r="F289" s="8">
        <f t="shared" si="41"/>
        <v>0</v>
      </c>
      <c r="G289" s="8" t="s">
        <v>10</v>
      </c>
      <c r="H289" s="8" t="s">
        <v>10</v>
      </c>
      <c r="I289" s="8">
        <f>SUM($I$290)</f>
        <v>0</v>
      </c>
      <c r="J289" s="30"/>
      <c r="K289" s="23"/>
      <c r="L289" s="23"/>
      <c r="M289" s="23"/>
      <c r="N289" s="23"/>
      <c r="O289" s="23"/>
      <c r="P289" s="23"/>
      <c r="Q289" s="23"/>
      <c r="R289" s="23"/>
      <c r="S289" s="23"/>
      <c r="T289" s="23"/>
      <c r="U289" s="23"/>
      <c r="V289" s="23"/>
      <c r="W289" s="23"/>
      <c r="X289" s="23"/>
      <c r="Y289" s="23"/>
      <c r="Z289" s="23"/>
      <c r="AA289" s="23"/>
      <c r="AB289" s="23"/>
      <c r="AC289" s="23"/>
      <c r="AD289" s="23"/>
      <c r="AE289" s="23"/>
      <c r="AF289" s="23"/>
      <c r="AG289" s="23"/>
      <c r="AH289" s="23"/>
      <c r="AI289" s="23"/>
      <c r="AJ289" s="23"/>
      <c r="AK289" s="23"/>
      <c r="AL289" s="23"/>
      <c r="AM289" s="23"/>
      <c r="AN289" s="23"/>
      <c r="AO289" s="23"/>
      <c r="AP289" s="23"/>
      <c r="AQ289" s="23"/>
      <c r="AR289" s="23"/>
      <c r="AS289" s="23"/>
      <c r="AT289" s="23"/>
      <c r="AU289" s="23"/>
      <c r="AV289" s="23"/>
      <c r="AW289" s="23"/>
      <c r="AX289" s="23"/>
      <c r="AY289" s="23"/>
      <c r="AZ289" s="23"/>
      <c r="BA289" s="23"/>
      <c r="BB289" s="23"/>
      <c r="BC289" s="23"/>
      <c r="BD289" s="23"/>
      <c r="BE289" s="23"/>
      <c r="BF289" s="23"/>
      <c r="BG289" s="23"/>
      <c r="BH289" s="23"/>
      <c r="BI289" s="23"/>
      <c r="BJ289" s="23"/>
      <c r="BK289" s="23"/>
    </row>
    <row r="290" spans="1:71" s="25" customFormat="1" ht="47.25">
      <c r="A290" s="2" t="s">
        <v>406</v>
      </c>
      <c r="B290" s="61" t="s">
        <v>304</v>
      </c>
      <c r="C290" s="4">
        <v>0</v>
      </c>
      <c r="D290" s="4">
        <v>0</v>
      </c>
      <c r="E290" s="4">
        <v>0</v>
      </c>
      <c r="F290" s="4">
        <f t="shared" si="41"/>
        <v>0</v>
      </c>
      <c r="G290" s="8">
        <v>7867440.0714349598</v>
      </c>
      <c r="H290" s="8">
        <v>1.05100356465448</v>
      </c>
      <c r="I290" s="4">
        <f t="shared" ref="I290" si="45">(F290*G290*H290)/1000</f>
        <v>0</v>
      </c>
      <c r="J290" s="23"/>
      <c r="K290" s="23"/>
      <c r="L290" s="23"/>
      <c r="M290" s="23"/>
      <c r="N290" s="23"/>
      <c r="O290" s="23"/>
      <c r="P290" s="23"/>
      <c r="Q290" s="23"/>
      <c r="R290" s="23"/>
      <c r="S290" s="23"/>
      <c r="T290" s="23"/>
      <c r="U290" s="23"/>
      <c r="V290" s="23"/>
      <c r="W290" s="23"/>
      <c r="X290" s="23"/>
      <c r="Y290" s="23"/>
      <c r="Z290" s="23"/>
      <c r="AA290" s="23"/>
      <c r="AB290" s="23"/>
      <c r="AC290" s="23"/>
      <c r="AD290" s="23"/>
      <c r="AE290" s="23"/>
      <c r="AF290" s="23"/>
      <c r="AG290" s="23"/>
      <c r="AH290" s="23"/>
      <c r="AI290" s="23"/>
      <c r="AJ290" s="23"/>
      <c r="AK290" s="23"/>
      <c r="AL290" s="23"/>
      <c r="AM290" s="23"/>
      <c r="AN290" s="23"/>
      <c r="AO290" s="23"/>
      <c r="AP290" s="23"/>
      <c r="AQ290" s="23"/>
      <c r="AR290" s="23"/>
      <c r="AS290" s="23"/>
      <c r="AT290" s="23"/>
      <c r="AU290" s="23"/>
      <c r="AV290" s="23"/>
      <c r="AW290" s="23"/>
      <c r="AX290" s="23"/>
      <c r="AY290" s="23"/>
      <c r="AZ290" s="23"/>
      <c r="BA290" s="23"/>
      <c r="BB290" s="23"/>
      <c r="BC290" s="23"/>
      <c r="BD290" s="23"/>
      <c r="BE290" s="23"/>
      <c r="BF290" s="23"/>
      <c r="BG290" s="23"/>
      <c r="BH290" s="23"/>
      <c r="BI290" s="23"/>
      <c r="BJ290" s="23"/>
      <c r="BK290" s="23"/>
    </row>
    <row r="291" spans="1:71" s="12" customFormat="1">
      <c r="A291" s="3" t="s">
        <v>202</v>
      </c>
      <c r="B291" s="49" t="s">
        <v>106</v>
      </c>
      <c r="C291" s="4">
        <v>0</v>
      </c>
      <c r="D291" s="4">
        <v>0</v>
      </c>
      <c r="E291" s="4">
        <v>0</v>
      </c>
      <c r="F291" s="4">
        <f t="shared" si="41"/>
        <v>0</v>
      </c>
      <c r="G291" s="4" t="s">
        <v>10</v>
      </c>
      <c r="H291" s="4" t="s">
        <v>10</v>
      </c>
      <c r="I291" s="4">
        <v>0</v>
      </c>
      <c r="J291" s="30"/>
      <c r="K291" s="15"/>
      <c r="L291" s="15"/>
      <c r="M291" s="15"/>
      <c r="N291" s="15"/>
      <c r="O291" s="15"/>
      <c r="P291" s="15"/>
      <c r="Q291" s="15"/>
      <c r="R291" s="15"/>
      <c r="S291" s="15"/>
      <c r="T291" s="15"/>
      <c r="U291" s="15"/>
      <c r="V291" s="15"/>
      <c r="W291" s="15"/>
      <c r="X291" s="15"/>
      <c r="Y291" s="15"/>
      <c r="Z291" s="15"/>
      <c r="AA291" s="15"/>
      <c r="AB291" s="15"/>
      <c r="AC291" s="15"/>
      <c r="AD291" s="15"/>
      <c r="AE291" s="15"/>
      <c r="AF291" s="15"/>
      <c r="AG291" s="15"/>
      <c r="AH291" s="15"/>
      <c r="AI291" s="15"/>
      <c r="AJ291" s="15"/>
      <c r="AK291" s="15"/>
      <c r="AL291" s="15"/>
      <c r="AM291" s="15"/>
      <c r="AN291" s="15"/>
      <c r="AO291" s="15"/>
      <c r="AP291" s="15"/>
      <c r="AQ291" s="15"/>
      <c r="AR291" s="15"/>
      <c r="AS291" s="15"/>
      <c r="AT291" s="15"/>
      <c r="AU291" s="15"/>
      <c r="AV291" s="15"/>
      <c r="AW291" s="15"/>
      <c r="AX291" s="15"/>
      <c r="AY291" s="15"/>
      <c r="AZ291" s="15"/>
      <c r="BA291" s="15"/>
      <c r="BB291" s="15"/>
      <c r="BC291" s="15"/>
      <c r="BD291" s="15"/>
      <c r="BE291" s="15"/>
      <c r="BF291" s="15"/>
      <c r="BG291" s="15"/>
      <c r="BH291" s="15"/>
      <c r="BI291" s="15"/>
      <c r="BJ291" s="15"/>
      <c r="BK291" s="15"/>
      <c r="BL291" s="15"/>
      <c r="BM291" s="15"/>
      <c r="BN291" s="15"/>
      <c r="BO291" s="15"/>
      <c r="BP291" s="15"/>
      <c r="BQ291" s="15"/>
      <c r="BR291" s="15"/>
      <c r="BS291" s="15"/>
    </row>
    <row r="292" spans="1:71" s="12" customFormat="1">
      <c r="A292" s="2" t="s">
        <v>49</v>
      </c>
      <c r="B292" s="49" t="s">
        <v>54</v>
      </c>
      <c r="C292" s="4">
        <f>SUM($C$293,$C$301)</f>
        <v>0</v>
      </c>
      <c r="D292" s="4">
        <f>SUM($D$293,$D$301)</f>
        <v>0</v>
      </c>
      <c r="E292" s="4">
        <f>SUM($E$293,$E$301)</f>
        <v>0.40300000000000002</v>
      </c>
      <c r="F292" s="4">
        <f t="shared" si="41"/>
        <v>0.13433333333333333</v>
      </c>
      <c r="G292" s="4" t="s">
        <v>10</v>
      </c>
      <c r="H292" s="4" t="s">
        <v>10</v>
      </c>
      <c r="I292" s="4">
        <f>SUM($I$293,$I$301)</f>
        <v>344.37586297514326</v>
      </c>
      <c r="J292" s="30"/>
      <c r="K292" s="15"/>
      <c r="L292" s="15"/>
      <c r="M292" s="15"/>
      <c r="N292" s="15"/>
      <c r="O292" s="15"/>
      <c r="P292" s="15"/>
      <c r="Q292" s="15"/>
      <c r="R292" s="15"/>
      <c r="S292" s="15"/>
      <c r="T292" s="15"/>
      <c r="U292" s="15"/>
      <c r="V292" s="15"/>
      <c r="W292" s="15"/>
      <c r="X292" s="15"/>
      <c r="Y292" s="15"/>
      <c r="Z292" s="15"/>
      <c r="AA292" s="15"/>
      <c r="AB292" s="15"/>
      <c r="AC292" s="15"/>
      <c r="AD292" s="15"/>
      <c r="AE292" s="15"/>
      <c r="AF292" s="15"/>
      <c r="AG292" s="15"/>
      <c r="AH292" s="15"/>
      <c r="AI292" s="15"/>
      <c r="AJ292" s="15"/>
      <c r="AK292" s="15"/>
      <c r="AL292" s="15"/>
      <c r="AM292" s="15"/>
      <c r="AN292" s="15"/>
      <c r="AO292" s="15"/>
      <c r="AP292" s="15"/>
      <c r="AQ292" s="15"/>
      <c r="AR292" s="15"/>
      <c r="AS292" s="15"/>
      <c r="AT292" s="15"/>
      <c r="AU292" s="15"/>
      <c r="AV292" s="15"/>
      <c r="AW292" s="15"/>
      <c r="AX292" s="15"/>
      <c r="AY292" s="15"/>
      <c r="AZ292" s="15"/>
      <c r="BA292" s="15"/>
      <c r="BB292" s="15"/>
      <c r="BC292" s="15"/>
      <c r="BD292" s="15"/>
      <c r="BE292" s="15"/>
      <c r="BF292" s="15"/>
      <c r="BG292" s="15"/>
      <c r="BH292" s="15"/>
      <c r="BI292" s="15"/>
      <c r="BJ292" s="15"/>
      <c r="BK292" s="15"/>
      <c r="BL292" s="15"/>
      <c r="BM292" s="15"/>
      <c r="BN292" s="15"/>
      <c r="BO292" s="15"/>
      <c r="BP292" s="15"/>
      <c r="BQ292" s="15"/>
      <c r="BR292" s="15"/>
      <c r="BS292" s="15"/>
    </row>
    <row r="293" spans="1:71" s="12" customFormat="1">
      <c r="A293" s="2" t="s">
        <v>203</v>
      </c>
      <c r="B293" s="49" t="s">
        <v>56</v>
      </c>
      <c r="C293" s="4">
        <f>SUM($C$294)</f>
        <v>0</v>
      </c>
      <c r="D293" s="4">
        <f>SUM($D$294)</f>
        <v>0</v>
      </c>
      <c r="E293" s="4">
        <f>SUM($E$294)</f>
        <v>0</v>
      </c>
      <c r="F293" s="4">
        <f t="shared" si="41"/>
        <v>0</v>
      </c>
      <c r="G293" s="5" t="s">
        <v>10</v>
      </c>
      <c r="H293" s="4" t="s">
        <v>10</v>
      </c>
      <c r="I293" s="4">
        <f>SUM($I$294)</f>
        <v>0</v>
      </c>
      <c r="J293" s="30"/>
      <c r="K293" s="15"/>
      <c r="L293" s="15"/>
      <c r="M293" s="15"/>
      <c r="N293" s="15"/>
      <c r="O293" s="15"/>
      <c r="P293" s="15"/>
      <c r="Q293" s="15"/>
      <c r="R293" s="15"/>
      <c r="S293" s="15"/>
      <c r="T293" s="15"/>
      <c r="U293" s="15"/>
      <c r="V293" s="15"/>
      <c r="W293" s="15"/>
      <c r="X293" s="15"/>
      <c r="Y293" s="15"/>
      <c r="Z293" s="15"/>
      <c r="AA293" s="15"/>
      <c r="AB293" s="15"/>
      <c r="AC293" s="15"/>
      <c r="AD293" s="15"/>
      <c r="AE293" s="15"/>
      <c r="AF293" s="15"/>
      <c r="AG293" s="15"/>
      <c r="AH293" s="15"/>
      <c r="AI293" s="15"/>
      <c r="AJ293" s="15"/>
      <c r="AK293" s="15"/>
      <c r="AL293" s="15"/>
      <c r="AM293" s="15"/>
      <c r="AN293" s="15"/>
      <c r="AO293" s="15"/>
      <c r="AP293" s="15"/>
      <c r="AQ293" s="15"/>
      <c r="AR293" s="15"/>
      <c r="AS293" s="15"/>
      <c r="AT293" s="15"/>
      <c r="AU293" s="15"/>
      <c r="AV293" s="15"/>
      <c r="AW293" s="15"/>
      <c r="AX293" s="15"/>
      <c r="AY293" s="15"/>
      <c r="AZ293" s="15"/>
      <c r="BA293" s="15"/>
      <c r="BB293" s="15"/>
      <c r="BC293" s="15"/>
      <c r="BD293" s="15"/>
      <c r="BE293" s="15"/>
      <c r="BF293" s="15"/>
      <c r="BG293" s="15"/>
      <c r="BH293" s="15"/>
      <c r="BI293" s="15"/>
      <c r="BJ293" s="15"/>
      <c r="BK293" s="15"/>
      <c r="BL293" s="15"/>
      <c r="BM293" s="15"/>
      <c r="BN293" s="15"/>
      <c r="BO293" s="15"/>
      <c r="BP293" s="15"/>
      <c r="BQ293" s="15"/>
      <c r="BR293" s="15"/>
      <c r="BS293" s="15"/>
    </row>
    <row r="294" spans="1:71" s="12" customFormat="1">
      <c r="A294" s="2" t="s">
        <v>204</v>
      </c>
      <c r="B294" s="49" t="s">
        <v>86</v>
      </c>
      <c r="C294" s="4">
        <f>SUM($C$295,$C$297,$C$299)</f>
        <v>0</v>
      </c>
      <c r="D294" s="4">
        <f>SUM($D$295,$D$297,$D$299)</f>
        <v>0</v>
      </c>
      <c r="E294" s="4">
        <f>SUM($E$295,$E$297,$E$299)</f>
        <v>0</v>
      </c>
      <c r="F294" s="4">
        <f t="shared" si="41"/>
        <v>0</v>
      </c>
      <c r="G294" s="4" t="s">
        <v>10</v>
      </c>
      <c r="H294" s="4" t="s">
        <v>10</v>
      </c>
      <c r="I294" s="4">
        <f>SUM($I$295,$I$297,$I$299)</f>
        <v>0</v>
      </c>
      <c r="J294" s="30"/>
      <c r="K294" s="26"/>
      <c r="L294" s="26"/>
      <c r="M294" s="26"/>
      <c r="N294" s="26"/>
      <c r="O294" s="26"/>
      <c r="P294" s="26"/>
      <c r="Q294" s="26"/>
      <c r="R294" s="26"/>
      <c r="S294" s="26"/>
      <c r="T294" s="26"/>
      <c r="U294" s="26"/>
      <c r="V294" s="26"/>
      <c r="W294" s="26"/>
      <c r="X294" s="26"/>
      <c r="Y294" s="26"/>
      <c r="Z294" s="26"/>
      <c r="AA294" s="26"/>
      <c r="AB294" s="26"/>
      <c r="AC294" s="26"/>
      <c r="AD294" s="26"/>
      <c r="AE294" s="26"/>
      <c r="AF294" s="26"/>
      <c r="AG294" s="26"/>
      <c r="AH294" s="26"/>
      <c r="AI294" s="26"/>
      <c r="AJ294" s="26"/>
      <c r="AK294" s="26"/>
      <c r="AL294" s="26"/>
      <c r="AM294" s="26"/>
      <c r="AN294" s="26"/>
      <c r="AO294" s="26"/>
      <c r="AP294" s="26"/>
      <c r="AQ294" s="26"/>
      <c r="AR294" s="26"/>
      <c r="AS294" s="26"/>
      <c r="AT294" s="26"/>
      <c r="AU294" s="26"/>
      <c r="AV294" s="26"/>
      <c r="AW294" s="26"/>
      <c r="AX294" s="26"/>
      <c r="AY294" s="26"/>
      <c r="AZ294" s="26"/>
      <c r="BA294" s="26"/>
      <c r="BB294" s="26"/>
      <c r="BC294" s="26"/>
      <c r="BD294" s="26"/>
      <c r="BE294" s="26"/>
      <c r="BF294" s="26"/>
      <c r="BG294" s="26"/>
      <c r="BH294" s="26"/>
      <c r="BI294" s="26"/>
      <c r="BJ294" s="26"/>
      <c r="BK294" s="26"/>
      <c r="BL294" s="26"/>
      <c r="BM294" s="26"/>
      <c r="BN294" s="26"/>
      <c r="BO294" s="26"/>
      <c r="BP294" s="26"/>
      <c r="BQ294" s="26"/>
      <c r="BR294" s="26"/>
      <c r="BS294" s="26"/>
    </row>
    <row r="295" spans="1:71" s="12" customFormat="1">
      <c r="A295" s="2" t="s">
        <v>330</v>
      </c>
      <c r="B295" s="61" t="s">
        <v>37</v>
      </c>
      <c r="C295" s="8">
        <f>SUM($C$296)</f>
        <v>0</v>
      </c>
      <c r="D295" s="8">
        <f>SUM($D$296)</f>
        <v>0</v>
      </c>
      <c r="E295" s="8">
        <f>SUM($E$296)</f>
        <v>0</v>
      </c>
      <c r="F295" s="8">
        <f t="shared" si="41"/>
        <v>0</v>
      </c>
      <c r="G295" s="8" t="s">
        <v>10</v>
      </c>
      <c r="H295" s="8" t="s">
        <v>10</v>
      </c>
      <c r="I295" s="8">
        <f>SUM($I$296)</f>
        <v>0</v>
      </c>
      <c r="J295" s="30"/>
      <c r="K295" s="26"/>
      <c r="L295" s="26"/>
      <c r="M295" s="26"/>
      <c r="N295" s="26"/>
      <c r="O295" s="26"/>
      <c r="P295" s="26"/>
      <c r="Q295" s="26"/>
      <c r="R295" s="26"/>
      <c r="S295" s="26"/>
      <c r="T295" s="26"/>
      <c r="U295" s="26"/>
      <c r="V295" s="26"/>
      <c r="W295" s="26"/>
      <c r="X295" s="26"/>
      <c r="Y295" s="26"/>
      <c r="Z295" s="26"/>
      <c r="AA295" s="26"/>
      <c r="AB295" s="26"/>
      <c r="AC295" s="26"/>
      <c r="AD295" s="26"/>
      <c r="AE295" s="26"/>
      <c r="AF295" s="26"/>
      <c r="AG295" s="26"/>
      <c r="AH295" s="26"/>
      <c r="AI295" s="26"/>
      <c r="AJ295" s="26"/>
      <c r="AK295" s="26"/>
      <c r="AL295" s="26"/>
      <c r="AM295" s="26"/>
      <c r="AN295" s="26"/>
      <c r="AO295" s="26"/>
      <c r="AP295" s="26"/>
      <c r="AQ295" s="26"/>
      <c r="AR295" s="26"/>
      <c r="AS295" s="26"/>
      <c r="AT295" s="26"/>
      <c r="AU295" s="26"/>
      <c r="AV295" s="26"/>
      <c r="AW295" s="26"/>
      <c r="AX295" s="26"/>
      <c r="AY295" s="26"/>
      <c r="AZ295" s="26"/>
      <c r="BA295" s="26"/>
      <c r="BB295" s="26"/>
      <c r="BC295" s="26"/>
      <c r="BD295" s="26"/>
      <c r="BE295" s="26"/>
      <c r="BF295" s="26"/>
      <c r="BG295" s="26"/>
      <c r="BH295" s="26"/>
      <c r="BI295" s="26"/>
      <c r="BJ295" s="26"/>
      <c r="BK295" s="26"/>
    </row>
    <row r="296" spans="1:71" s="12" customFormat="1" ht="47.25">
      <c r="A296" s="2" t="s">
        <v>439</v>
      </c>
      <c r="B296" s="61" t="s">
        <v>284</v>
      </c>
      <c r="C296" s="4">
        <v>0</v>
      </c>
      <c r="D296" s="4">
        <v>0</v>
      </c>
      <c r="E296" s="4">
        <v>0</v>
      </c>
      <c r="F296" s="4">
        <f t="shared" si="41"/>
        <v>0</v>
      </c>
      <c r="G296" s="8">
        <v>1800369.2856097468</v>
      </c>
      <c r="H296" s="8">
        <v>1.05100356465448</v>
      </c>
      <c r="I296" s="4">
        <f t="shared" ref="I296" si="46">(F296*G296*H296)/1000</f>
        <v>0</v>
      </c>
      <c r="J296" s="23"/>
      <c r="K296" s="26"/>
      <c r="L296" s="26"/>
      <c r="M296" s="26"/>
      <c r="N296" s="26"/>
      <c r="O296" s="26"/>
      <c r="P296" s="26"/>
      <c r="Q296" s="26"/>
      <c r="R296" s="26"/>
      <c r="S296" s="26"/>
      <c r="T296" s="26"/>
      <c r="U296" s="26"/>
      <c r="V296" s="26"/>
      <c r="W296" s="26"/>
      <c r="X296" s="26"/>
      <c r="Y296" s="26"/>
      <c r="Z296" s="26"/>
      <c r="AA296" s="26"/>
      <c r="AB296" s="26"/>
      <c r="AC296" s="26"/>
      <c r="AD296" s="26"/>
      <c r="AE296" s="26"/>
      <c r="AF296" s="26"/>
      <c r="AG296" s="26"/>
      <c r="AH296" s="26"/>
      <c r="AI296" s="26"/>
      <c r="AJ296" s="26"/>
      <c r="AK296" s="26"/>
      <c r="AL296" s="26"/>
      <c r="AM296" s="26"/>
      <c r="AN296" s="26"/>
      <c r="AO296" s="26"/>
      <c r="AP296" s="26"/>
      <c r="AQ296" s="26"/>
      <c r="AR296" s="26"/>
      <c r="AS296" s="26"/>
      <c r="AT296" s="26"/>
      <c r="AU296" s="26"/>
      <c r="AV296" s="26"/>
      <c r="AW296" s="26"/>
      <c r="AX296" s="26"/>
      <c r="AY296" s="26"/>
      <c r="AZ296" s="26"/>
      <c r="BA296" s="26"/>
      <c r="BB296" s="26"/>
      <c r="BC296" s="26"/>
      <c r="BD296" s="26"/>
      <c r="BE296" s="26"/>
      <c r="BF296" s="26"/>
      <c r="BG296" s="26"/>
      <c r="BH296" s="26"/>
      <c r="BI296" s="26"/>
      <c r="BJ296" s="26"/>
      <c r="BK296" s="26"/>
    </row>
    <row r="297" spans="1:71" s="12" customFormat="1">
      <c r="A297" s="2" t="s">
        <v>331</v>
      </c>
      <c r="B297" s="61" t="s">
        <v>38</v>
      </c>
      <c r="C297" s="8">
        <f>SUM($C$298)</f>
        <v>0</v>
      </c>
      <c r="D297" s="8">
        <f>SUM($D$298)</f>
        <v>0</v>
      </c>
      <c r="E297" s="8">
        <f>SUM($E$298)</f>
        <v>0</v>
      </c>
      <c r="F297" s="8">
        <f t="shared" si="41"/>
        <v>0</v>
      </c>
      <c r="G297" s="8" t="s">
        <v>10</v>
      </c>
      <c r="H297" s="8" t="s">
        <v>10</v>
      </c>
      <c r="I297" s="8">
        <f>SUM($I$298)</f>
        <v>0</v>
      </c>
      <c r="J297" s="30"/>
      <c r="K297" s="26"/>
      <c r="L297" s="26"/>
      <c r="M297" s="26"/>
      <c r="N297" s="26"/>
      <c r="O297" s="26"/>
      <c r="P297" s="26"/>
      <c r="Q297" s="26"/>
      <c r="R297" s="26"/>
      <c r="S297" s="26"/>
      <c r="T297" s="26"/>
      <c r="U297" s="26"/>
      <c r="V297" s="26"/>
      <c r="W297" s="26"/>
      <c r="X297" s="26"/>
      <c r="Y297" s="26"/>
      <c r="Z297" s="26"/>
      <c r="AA297" s="26"/>
      <c r="AB297" s="26"/>
      <c r="AC297" s="26"/>
      <c r="AD297" s="26"/>
      <c r="AE297" s="26"/>
      <c r="AF297" s="26"/>
      <c r="AG297" s="26"/>
      <c r="AH297" s="26"/>
      <c r="AI297" s="26"/>
      <c r="AJ297" s="26"/>
      <c r="AK297" s="26"/>
      <c r="AL297" s="26"/>
      <c r="AM297" s="26"/>
      <c r="AN297" s="26"/>
      <c r="AO297" s="26"/>
      <c r="AP297" s="26"/>
      <c r="AQ297" s="26"/>
      <c r="AR297" s="26"/>
      <c r="AS297" s="26"/>
      <c r="AT297" s="26"/>
      <c r="AU297" s="26"/>
      <c r="AV297" s="26"/>
      <c r="AW297" s="26"/>
      <c r="AX297" s="26"/>
      <c r="AY297" s="26"/>
      <c r="AZ297" s="26"/>
      <c r="BA297" s="26"/>
      <c r="BB297" s="26"/>
      <c r="BC297" s="26"/>
      <c r="BD297" s="26"/>
      <c r="BE297" s="26"/>
      <c r="BF297" s="26"/>
      <c r="BG297" s="26"/>
      <c r="BH297" s="26"/>
      <c r="BI297" s="26"/>
      <c r="BJ297" s="26"/>
      <c r="BK297" s="26"/>
    </row>
    <row r="298" spans="1:71" s="12" customFormat="1" ht="47.25">
      <c r="A298" s="2" t="s">
        <v>440</v>
      </c>
      <c r="B298" s="61" t="s">
        <v>306</v>
      </c>
      <c r="C298" s="4">
        <v>0</v>
      </c>
      <c r="D298" s="4">
        <v>0</v>
      </c>
      <c r="E298" s="4">
        <v>0</v>
      </c>
      <c r="F298" s="4">
        <f t="shared" si="41"/>
        <v>0</v>
      </c>
      <c r="G298" s="8">
        <v>1478234.7802120617</v>
      </c>
      <c r="H298" s="8">
        <v>1.05100356465448</v>
      </c>
      <c r="I298" s="4">
        <f t="shared" ref="I298" si="47">(F298*G298*H298)/1000</f>
        <v>0</v>
      </c>
      <c r="J298" s="23"/>
      <c r="K298" s="26"/>
      <c r="L298" s="26"/>
      <c r="M298" s="26"/>
      <c r="N298" s="26"/>
      <c r="O298" s="26"/>
      <c r="P298" s="26"/>
      <c r="Q298" s="26"/>
      <c r="R298" s="26"/>
      <c r="S298" s="26"/>
      <c r="T298" s="26"/>
      <c r="U298" s="26"/>
      <c r="V298" s="26"/>
      <c r="W298" s="26"/>
      <c r="X298" s="26"/>
      <c r="Y298" s="26"/>
      <c r="Z298" s="26"/>
      <c r="AA298" s="26"/>
      <c r="AB298" s="26"/>
      <c r="AC298" s="26"/>
      <c r="AD298" s="26"/>
      <c r="AE298" s="26"/>
      <c r="AF298" s="26"/>
      <c r="AG298" s="26"/>
      <c r="AH298" s="26"/>
      <c r="AI298" s="26"/>
      <c r="AJ298" s="26"/>
      <c r="AK298" s="26"/>
      <c r="AL298" s="26"/>
      <c r="AM298" s="26"/>
      <c r="AN298" s="26"/>
      <c r="AO298" s="26"/>
      <c r="AP298" s="26"/>
      <c r="AQ298" s="26"/>
      <c r="AR298" s="26"/>
      <c r="AS298" s="26"/>
      <c r="AT298" s="26"/>
      <c r="AU298" s="26"/>
      <c r="AV298" s="26"/>
      <c r="AW298" s="26"/>
      <c r="AX298" s="26"/>
      <c r="AY298" s="26"/>
      <c r="AZ298" s="26"/>
      <c r="BA298" s="26"/>
      <c r="BB298" s="26"/>
      <c r="BC298" s="26"/>
      <c r="BD298" s="26"/>
      <c r="BE298" s="26"/>
      <c r="BF298" s="26"/>
      <c r="BG298" s="26"/>
      <c r="BH298" s="26"/>
      <c r="BI298" s="26"/>
      <c r="BJ298" s="26"/>
      <c r="BK298" s="26"/>
    </row>
    <row r="299" spans="1:71" s="12" customFormat="1">
      <c r="A299" s="2" t="s">
        <v>332</v>
      </c>
      <c r="B299" s="61" t="s">
        <v>46</v>
      </c>
      <c r="C299" s="8">
        <f>SUM($C$300)</f>
        <v>0</v>
      </c>
      <c r="D299" s="8">
        <f>SUM($D$300)</f>
        <v>0</v>
      </c>
      <c r="E299" s="8">
        <f>SUM($E$300)</f>
        <v>0</v>
      </c>
      <c r="F299" s="8">
        <f t="shared" si="41"/>
        <v>0</v>
      </c>
      <c r="G299" s="8" t="s">
        <v>10</v>
      </c>
      <c r="H299" s="8" t="s">
        <v>10</v>
      </c>
      <c r="I299" s="8">
        <f>SUM($I$300)</f>
        <v>0</v>
      </c>
      <c r="J299" s="30"/>
      <c r="K299" s="26"/>
      <c r="L299" s="26"/>
      <c r="M299" s="26"/>
      <c r="N299" s="26"/>
      <c r="O299" s="26"/>
      <c r="P299" s="26"/>
      <c r="Q299" s="26"/>
      <c r="R299" s="26"/>
      <c r="S299" s="26"/>
      <c r="T299" s="26"/>
      <c r="U299" s="26"/>
      <c r="V299" s="26"/>
      <c r="W299" s="26"/>
      <c r="X299" s="26"/>
      <c r="Y299" s="26"/>
      <c r="Z299" s="26"/>
      <c r="AA299" s="26"/>
      <c r="AB299" s="26"/>
      <c r="AC299" s="26"/>
      <c r="AD299" s="26"/>
      <c r="AE299" s="26"/>
      <c r="AF299" s="26"/>
      <c r="AG299" s="26"/>
      <c r="AH299" s="26"/>
      <c r="AI299" s="26"/>
      <c r="AJ299" s="26"/>
      <c r="AK299" s="26"/>
      <c r="AL299" s="26"/>
      <c r="AM299" s="26"/>
      <c r="AN299" s="26"/>
      <c r="AO299" s="26"/>
      <c r="AP299" s="26"/>
      <c r="AQ299" s="26"/>
      <c r="AR299" s="26"/>
      <c r="AS299" s="26"/>
      <c r="AT299" s="26"/>
      <c r="AU299" s="26"/>
      <c r="AV299" s="26"/>
      <c r="AW299" s="26"/>
      <c r="AX299" s="26"/>
      <c r="AY299" s="26"/>
      <c r="AZ299" s="26"/>
      <c r="BA299" s="26"/>
      <c r="BB299" s="26"/>
      <c r="BC299" s="26"/>
      <c r="BD299" s="26"/>
      <c r="BE299" s="26"/>
      <c r="BF299" s="26"/>
      <c r="BG299" s="26"/>
      <c r="BH299" s="26"/>
      <c r="BI299" s="26"/>
      <c r="BJ299" s="26"/>
      <c r="BK299" s="26"/>
    </row>
    <row r="300" spans="1:71" s="12" customFormat="1" ht="47.25">
      <c r="A300" s="2" t="s">
        <v>441</v>
      </c>
      <c r="B300" s="61" t="s">
        <v>288</v>
      </c>
      <c r="C300" s="4">
        <v>0</v>
      </c>
      <c r="D300" s="4">
        <v>0</v>
      </c>
      <c r="E300" s="4">
        <v>0</v>
      </c>
      <c r="F300" s="4">
        <f t="shared" si="41"/>
        <v>0</v>
      </c>
      <c r="G300" s="8">
        <v>1470711.7723101038</v>
      </c>
      <c r="H300" s="8">
        <v>1.05100356465448</v>
      </c>
      <c r="I300" s="4">
        <f t="shared" ref="I300" si="48">(F300*G300*H300)/1000</f>
        <v>0</v>
      </c>
      <c r="J300" s="23"/>
      <c r="K300" s="26"/>
      <c r="L300" s="26"/>
      <c r="M300" s="26"/>
      <c r="N300" s="26"/>
      <c r="O300" s="26"/>
      <c r="P300" s="26"/>
      <c r="Q300" s="26"/>
      <c r="R300" s="26"/>
      <c r="S300" s="26"/>
      <c r="T300" s="26"/>
      <c r="U300" s="26"/>
      <c r="V300" s="26"/>
      <c r="W300" s="26"/>
      <c r="X300" s="26"/>
      <c r="Y300" s="26"/>
      <c r="Z300" s="26"/>
      <c r="AA300" s="26"/>
      <c r="AB300" s="26"/>
      <c r="AC300" s="26"/>
      <c r="AD300" s="26"/>
      <c r="AE300" s="26"/>
      <c r="AF300" s="26"/>
      <c r="AG300" s="26"/>
      <c r="AH300" s="26"/>
      <c r="AI300" s="26"/>
      <c r="AJ300" s="26"/>
      <c r="AK300" s="26"/>
      <c r="AL300" s="26"/>
      <c r="AM300" s="26"/>
      <c r="AN300" s="26"/>
      <c r="AO300" s="26"/>
      <c r="AP300" s="26"/>
      <c r="AQ300" s="26"/>
      <c r="AR300" s="26"/>
      <c r="AS300" s="26"/>
      <c r="AT300" s="26"/>
      <c r="AU300" s="26"/>
      <c r="AV300" s="26"/>
      <c r="AW300" s="26"/>
      <c r="AX300" s="26"/>
      <c r="AY300" s="26"/>
      <c r="AZ300" s="26"/>
      <c r="BA300" s="26"/>
      <c r="BB300" s="26"/>
      <c r="BC300" s="26"/>
      <c r="BD300" s="26"/>
      <c r="BE300" s="26"/>
      <c r="BF300" s="26"/>
      <c r="BG300" s="26"/>
      <c r="BH300" s="26"/>
      <c r="BI300" s="26"/>
      <c r="BJ300" s="26"/>
      <c r="BK300" s="26"/>
    </row>
    <row r="301" spans="1:71" s="12" customFormat="1" ht="31.5">
      <c r="A301" s="2" t="s">
        <v>205</v>
      </c>
      <c r="B301" s="49" t="s">
        <v>67</v>
      </c>
      <c r="C301" s="4">
        <f>SUM($C$302)</f>
        <v>0</v>
      </c>
      <c r="D301" s="4">
        <f>SUM($D$302)</f>
        <v>0</v>
      </c>
      <c r="E301" s="4">
        <f>SUM($E$302)</f>
        <v>0.40300000000000002</v>
      </c>
      <c r="F301" s="4">
        <f t="shared" si="41"/>
        <v>0.13433333333333333</v>
      </c>
      <c r="G301" s="4" t="s">
        <v>10</v>
      </c>
      <c r="H301" s="4" t="s">
        <v>10</v>
      </c>
      <c r="I301" s="4">
        <f>SUM($I$302)</f>
        <v>344.37586297514326</v>
      </c>
      <c r="J301" s="30"/>
      <c r="K301" s="15"/>
      <c r="L301" s="15"/>
      <c r="M301" s="15"/>
      <c r="N301" s="15"/>
      <c r="O301" s="15"/>
      <c r="P301" s="15"/>
      <c r="Q301" s="15"/>
      <c r="R301" s="15"/>
      <c r="S301" s="15"/>
      <c r="T301" s="15"/>
      <c r="U301" s="15"/>
      <c r="V301" s="15"/>
      <c r="W301" s="15"/>
      <c r="X301" s="15"/>
      <c r="Y301" s="15"/>
      <c r="Z301" s="15"/>
      <c r="AA301" s="15"/>
      <c r="AB301" s="15"/>
      <c r="AC301" s="15"/>
      <c r="AD301" s="15"/>
      <c r="AE301" s="15"/>
      <c r="AF301" s="15"/>
      <c r="AG301" s="15"/>
      <c r="AH301" s="15"/>
      <c r="AI301" s="15"/>
      <c r="AJ301" s="15"/>
      <c r="AK301" s="15"/>
      <c r="AL301" s="15"/>
      <c r="AM301" s="15"/>
      <c r="AN301" s="15"/>
      <c r="AO301" s="15"/>
      <c r="AP301" s="15"/>
      <c r="AQ301" s="15"/>
      <c r="AR301" s="15"/>
      <c r="AS301" s="15"/>
      <c r="AT301" s="15"/>
      <c r="AU301" s="15"/>
      <c r="AV301" s="15"/>
      <c r="AW301" s="15"/>
      <c r="AX301" s="15"/>
      <c r="AY301" s="15"/>
      <c r="AZ301" s="15"/>
      <c r="BA301" s="15"/>
      <c r="BB301" s="15"/>
      <c r="BC301" s="15"/>
      <c r="BD301" s="15"/>
      <c r="BE301" s="15"/>
      <c r="BF301" s="15"/>
      <c r="BG301" s="15"/>
      <c r="BH301" s="15"/>
      <c r="BI301" s="15"/>
      <c r="BJ301" s="15"/>
      <c r="BK301" s="15"/>
      <c r="BL301" s="15"/>
      <c r="BM301" s="15"/>
      <c r="BN301" s="15"/>
      <c r="BO301" s="15"/>
      <c r="BP301" s="15"/>
      <c r="BQ301" s="15"/>
      <c r="BR301" s="15"/>
      <c r="BS301" s="15"/>
    </row>
    <row r="302" spans="1:71" s="12" customFormat="1">
      <c r="A302" s="2" t="s">
        <v>206</v>
      </c>
      <c r="B302" s="49" t="s">
        <v>86</v>
      </c>
      <c r="C302" s="4">
        <f>SUM($C$303,$C$304)</f>
        <v>0</v>
      </c>
      <c r="D302" s="4">
        <f>SUM($D$303,$D$304)</f>
        <v>0</v>
      </c>
      <c r="E302" s="4">
        <f>SUM($E$303,$E$304)</f>
        <v>0.40300000000000002</v>
      </c>
      <c r="F302" s="4">
        <f t="shared" si="41"/>
        <v>0.13433333333333333</v>
      </c>
      <c r="G302" s="4" t="s">
        <v>10</v>
      </c>
      <c r="H302" s="4" t="s">
        <v>10</v>
      </c>
      <c r="I302" s="4">
        <f>SUM($I$303,$I$304)</f>
        <v>344.37586297514326</v>
      </c>
      <c r="J302" s="30"/>
      <c r="K302" s="15"/>
      <c r="L302" s="15"/>
      <c r="M302" s="15"/>
      <c r="N302" s="15"/>
      <c r="O302" s="15"/>
      <c r="P302" s="15"/>
      <c r="Q302" s="15"/>
      <c r="R302" s="15"/>
      <c r="S302" s="15"/>
      <c r="T302" s="15"/>
      <c r="U302" s="15"/>
      <c r="V302" s="15"/>
      <c r="W302" s="15"/>
      <c r="X302" s="15"/>
      <c r="Y302" s="15"/>
      <c r="Z302" s="15"/>
      <c r="AA302" s="15"/>
      <c r="AB302" s="15"/>
      <c r="AC302" s="15"/>
      <c r="AD302" s="15"/>
      <c r="AE302" s="15"/>
      <c r="AF302" s="15"/>
      <c r="AG302" s="15"/>
      <c r="AH302" s="15"/>
      <c r="AI302" s="15"/>
      <c r="AJ302" s="15"/>
      <c r="AK302" s="15"/>
      <c r="AL302" s="15"/>
      <c r="AM302" s="15"/>
      <c r="AN302" s="15"/>
      <c r="AO302" s="15"/>
      <c r="AP302" s="15"/>
      <c r="AQ302" s="15"/>
      <c r="AR302" s="15"/>
      <c r="AS302" s="15"/>
      <c r="AT302" s="15"/>
      <c r="AU302" s="15"/>
      <c r="AV302" s="15"/>
      <c r="AW302" s="15"/>
      <c r="AX302" s="15"/>
      <c r="AY302" s="15"/>
      <c r="AZ302" s="15"/>
      <c r="BA302" s="15"/>
      <c r="BB302" s="15"/>
      <c r="BC302" s="15"/>
      <c r="BD302" s="15"/>
      <c r="BE302" s="15"/>
      <c r="BF302" s="15"/>
      <c r="BG302" s="15"/>
      <c r="BH302" s="15"/>
      <c r="BI302" s="15"/>
      <c r="BJ302" s="15"/>
      <c r="BK302" s="15"/>
      <c r="BL302" s="15"/>
      <c r="BM302" s="15"/>
      <c r="BN302" s="15"/>
      <c r="BO302" s="15"/>
      <c r="BP302" s="15"/>
      <c r="BQ302" s="15"/>
      <c r="BR302" s="15"/>
      <c r="BS302" s="15"/>
    </row>
    <row r="303" spans="1:71" s="12" customFormat="1">
      <c r="A303" s="2" t="s">
        <v>207</v>
      </c>
      <c r="B303" s="49" t="s">
        <v>37</v>
      </c>
      <c r="C303" s="4">
        <v>0</v>
      </c>
      <c r="D303" s="4">
        <v>0</v>
      </c>
      <c r="E303" s="4">
        <f>0.115+0.063+0.225</f>
        <v>0.40300000000000002</v>
      </c>
      <c r="F303" s="4">
        <f t="shared" si="41"/>
        <v>0.13433333333333333</v>
      </c>
      <c r="G303" s="4">
        <f>G305</f>
        <v>2439184.906966337</v>
      </c>
      <c r="H303" s="8">
        <v>1.05100356465448</v>
      </c>
      <c r="I303" s="4">
        <f t="shared" ref="I303:I305" si="49">(F303*G303*H303)/1000</f>
        <v>344.37586297514326</v>
      </c>
      <c r="J303" s="30"/>
      <c r="K303" s="26"/>
      <c r="L303" s="26"/>
      <c r="M303" s="26"/>
      <c r="N303" s="26"/>
      <c r="O303" s="26"/>
      <c r="P303" s="26"/>
      <c r="Q303" s="26"/>
      <c r="R303" s="26"/>
      <c r="S303" s="26"/>
      <c r="T303" s="26"/>
      <c r="U303" s="26"/>
      <c r="V303" s="26"/>
      <c r="W303" s="26"/>
      <c r="X303" s="26"/>
      <c r="Y303" s="26"/>
      <c r="Z303" s="26"/>
      <c r="AA303" s="26"/>
      <c r="AB303" s="26"/>
      <c r="AC303" s="26"/>
      <c r="AD303" s="26"/>
      <c r="AE303" s="26"/>
      <c r="AF303" s="26"/>
      <c r="AG303" s="26"/>
      <c r="AH303" s="26"/>
      <c r="AI303" s="26"/>
      <c r="AJ303" s="26"/>
      <c r="AK303" s="26"/>
      <c r="AL303" s="26"/>
      <c r="AM303" s="26"/>
      <c r="AN303" s="26"/>
      <c r="AO303" s="26"/>
      <c r="AP303" s="26"/>
      <c r="AQ303" s="26"/>
      <c r="AR303" s="26"/>
      <c r="AS303" s="26"/>
      <c r="AT303" s="26"/>
      <c r="AU303" s="26"/>
      <c r="AV303" s="26"/>
      <c r="AW303" s="26"/>
      <c r="AX303" s="26"/>
      <c r="AY303" s="26"/>
      <c r="AZ303" s="26"/>
      <c r="BA303" s="26"/>
      <c r="BB303" s="26"/>
      <c r="BC303" s="26"/>
      <c r="BD303" s="26"/>
      <c r="BE303" s="26"/>
      <c r="BF303" s="26"/>
      <c r="BG303" s="26"/>
      <c r="BH303" s="26"/>
      <c r="BI303" s="26"/>
      <c r="BJ303" s="26"/>
      <c r="BK303" s="26"/>
      <c r="BL303" s="26"/>
      <c r="BM303" s="26"/>
      <c r="BN303" s="26"/>
      <c r="BO303" s="26"/>
      <c r="BP303" s="26"/>
      <c r="BQ303" s="26"/>
      <c r="BR303" s="26"/>
      <c r="BS303" s="26"/>
    </row>
    <row r="304" spans="1:71">
      <c r="A304" s="2" t="s">
        <v>208</v>
      </c>
      <c r="B304" s="49" t="s">
        <v>38</v>
      </c>
      <c r="C304" s="4">
        <f>SUM($C$305)</f>
        <v>0</v>
      </c>
      <c r="D304" s="4">
        <f>SUM($D$305)</f>
        <v>0</v>
      </c>
      <c r="E304" s="4">
        <f>SUM($E$305)</f>
        <v>0</v>
      </c>
      <c r="F304" s="4">
        <f t="shared" si="41"/>
        <v>0</v>
      </c>
      <c r="G304" s="4" t="s">
        <v>10</v>
      </c>
      <c r="H304" s="8" t="s">
        <v>10</v>
      </c>
      <c r="I304" s="4">
        <f>SUM($I$305)</f>
        <v>0</v>
      </c>
      <c r="J304" s="30"/>
      <c r="K304" s="26"/>
      <c r="L304" s="26"/>
      <c r="M304" s="26"/>
      <c r="N304" s="26"/>
      <c r="O304" s="26"/>
      <c r="P304" s="26"/>
      <c r="Q304" s="26"/>
      <c r="R304" s="26"/>
      <c r="S304" s="26"/>
      <c r="T304" s="26"/>
      <c r="U304" s="26"/>
      <c r="V304" s="26"/>
      <c r="W304" s="26"/>
      <c r="X304" s="26"/>
      <c r="Y304" s="26"/>
      <c r="Z304" s="26"/>
      <c r="AA304" s="26"/>
      <c r="AB304" s="26"/>
      <c r="AC304" s="26"/>
      <c r="AD304" s="26"/>
      <c r="AE304" s="26"/>
      <c r="AF304" s="26"/>
      <c r="AG304" s="26"/>
      <c r="AH304" s="26"/>
      <c r="AI304" s="26"/>
      <c r="AJ304" s="26"/>
      <c r="AK304" s="26"/>
      <c r="AL304" s="26"/>
      <c r="AM304" s="26"/>
      <c r="AN304" s="26"/>
      <c r="AO304" s="26"/>
      <c r="AP304" s="26"/>
      <c r="AQ304" s="26"/>
      <c r="AR304" s="26"/>
      <c r="AS304" s="26"/>
      <c r="AT304" s="26"/>
      <c r="AU304" s="26"/>
      <c r="AV304" s="26"/>
      <c r="AW304" s="26"/>
      <c r="AX304" s="26"/>
      <c r="AY304" s="26"/>
      <c r="AZ304" s="26"/>
      <c r="BA304" s="26"/>
      <c r="BB304" s="26"/>
      <c r="BC304" s="26"/>
      <c r="BD304" s="26"/>
      <c r="BE304" s="26"/>
      <c r="BF304" s="26"/>
      <c r="BG304" s="26"/>
      <c r="BH304" s="26"/>
      <c r="BI304" s="26"/>
      <c r="BJ304" s="26"/>
      <c r="BK304" s="26"/>
      <c r="BL304" s="26"/>
      <c r="BM304" s="26"/>
      <c r="BN304" s="26"/>
      <c r="BO304" s="26"/>
      <c r="BP304" s="26"/>
      <c r="BQ304" s="26"/>
      <c r="BR304" s="26"/>
      <c r="BS304" s="26"/>
    </row>
    <row r="305" spans="1:71" ht="47.25">
      <c r="A305" s="2" t="s">
        <v>442</v>
      </c>
      <c r="B305" s="61" t="s">
        <v>307</v>
      </c>
      <c r="C305" s="4">
        <v>0</v>
      </c>
      <c r="D305" s="4">
        <v>0</v>
      </c>
      <c r="E305" s="4">
        <v>0</v>
      </c>
      <c r="F305" s="4">
        <f t="shared" si="41"/>
        <v>0</v>
      </c>
      <c r="G305" s="8">
        <v>2439184.906966337</v>
      </c>
      <c r="H305" s="8">
        <v>1.05100356465448</v>
      </c>
      <c r="I305" s="4">
        <f t="shared" si="49"/>
        <v>0</v>
      </c>
      <c r="J305" s="23"/>
      <c r="K305" s="26"/>
      <c r="L305" s="26"/>
      <c r="M305" s="26"/>
      <c r="N305" s="26"/>
      <c r="O305" s="26"/>
      <c r="P305" s="26"/>
      <c r="Q305" s="26"/>
      <c r="R305" s="26"/>
      <c r="S305" s="26"/>
      <c r="T305" s="26"/>
      <c r="U305" s="26"/>
      <c r="V305" s="26"/>
      <c r="W305" s="26"/>
      <c r="X305" s="26"/>
      <c r="Y305" s="26"/>
      <c r="Z305" s="26"/>
      <c r="AA305" s="26"/>
      <c r="AB305" s="26"/>
      <c r="AC305" s="26"/>
      <c r="AD305" s="26"/>
      <c r="AE305" s="26"/>
      <c r="AF305" s="26"/>
      <c r="AG305" s="26"/>
      <c r="AH305" s="26"/>
      <c r="AI305" s="26"/>
      <c r="AJ305" s="26"/>
      <c r="AK305" s="26"/>
      <c r="AL305" s="26"/>
      <c r="AM305" s="26"/>
      <c r="AN305" s="26"/>
      <c r="AO305" s="26"/>
      <c r="AP305" s="26"/>
      <c r="AQ305" s="26"/>
      <c r="AR305" s="26"/>
      <c r="AS305" s="26"/>
      <c r="AT305" s="26"/>
      <c r="AU305" s="26"/>
      <c r="AV305" s="26"/>
      <c r="AW305" s="26"/>
      <c r="AX305" s="26"/>
      <c r="AY305" s="26"/>
      <c r="AZ305" s="26"/>
      <c r="BA305" s="26"/>
      <c r="BB305" s="26"/>
      <c r="BC305" s="26"/>
      <c r="BD305" s="26"/>
      <c r="BE305" s="26"/>
      <c r="BF305" s="26"/>
      <c r="BG305" s="26"/>
      <c r="BH305" s="26"/>
      <c r="BI305" s="26"/>
      <c r="BJ305" s="26"/>
      <c r="BK305" s="26"/>
      <c r="BL305" s="16"/>
      <c r="BM305" s="16"/>
      <c r="BN305" s="16"/>
      <c r="BO305" s="16"/>
      <c r="BP305" s="16"/>
      <c r="BQ305" s="16"/>
      <c r="BR305" s="16"/>
      <c r="BS305" s="16"/>
    </row>
    <row r="306" spans="1:71" s="12" customFormat="1" ht="31.5">
      <c r="A306" s="34" t="s">
        <v>34</v>
      </c>
      <c r="B306" s="71" t="s">
        <v>7</v>
      </c>
      <c r="C306" s="70">
        <f>SUM($C$307,$C$317)</f>
        <v>0</v>
      </c>
      <c r="D306" s="70">
        <f>SUM($D$307,$D$317)</f>
        <v>0</v>
      </c>
      <c r="E306" s="70">
        <f>SUM($E$307,$E$317)</f>
        <v>0</v>
      </c>
      <c r="F306" s="70">
        <f t="shared" si="41"/>
        <v>0</v>
      </c>
      <c r="G306" s="70" t="s">
        <v>10</v>
      </c>
      <c r="H306" s="70" t="s">
        <v>10</v>
      </c>
      <c r="I306" s="70">
        <f>SUM($I$307,$I$317)</f>
        <v>0</v>
      </c>
      <c r="J306" s="30"/>
      <c r="K306" s="15"/>
      <c r="L306" s="15"/>
      <c r="M306" s="15"/>
      <c r="N306" s="15"/>
      <c r="O306" s="15"/>
      <c r="P306" s="15"/>
      <c r="Q306" s="15"/>
      <c r="R306" s="15"/>
      <c r="S306" s="15"/>
      <c r="T306" s="15"/>
      <c r="U306" s="15"/>
      <c r="V306" s="15"/>
      <c r="W306" s="15"/>
      <c r="X306" s="15"/>
      <c r="Y306" s="15"/>
      <c r="Z306" s="15"/>
      <c r="AA306" s="15"/>
      <c r="AB306" s="15"/>
      <c r="AC306" s="15"/>
      <c r="AD306" s="15"/>
      <c r="AE306" s="15"/>
      <c r="AF306" s="15"/>
      <c r="AG306" s="15"/>
      <c r="AH306" s="15"/>
      <c r="AI306" s="15"/>
      <c r="AJ306" s="15"/>
      <c r="AK306" s="15"/>
      <c r="AL306" s="15"/>
      <c r="AM306" s="15"/>
      <c r="AN306" s="15"/>
      <c r="AO306" s="15"/>
      <c r="AP306" s="15"/>
      <c r="AQ306" s="15"/>
      <c r="AR306" s="15"/>
      <c r="AS306" s="15"/>
      <c r="AT306" s="15"/>
      <c r="AU306" s="15"/>
      <c r="AV306" s="15"/>
      <c r="AW306" s="15"/>
      <c r="AX306" s="15"/>
      <c r="AY306" s="15"/>
      <c r="AZ306" s="15"/>
      <c r="BA306" s="15"/>
      <c r="BB306" s="15"/>
      <c r="BC306" s="15"/>
      <c r="BD306" s="15"/>
      <c r="BE306" s="15"/>
      <c r="BF306" s="15"/>
      <c r="BG306" s="15"/>
      <c r="BH306" s="15"/>
      <c r="BI306" s="15"/>
      <c r="BJ306" s="15"/>
      <c r="BK306" s="15"/>
      <c r="BL306" s="15"/>
      <c r="BM306" s="15"/>
      <c r="BN306" s="15"/>
      <c r="BO306" s="15"/>
      <c r="BP306" s="15"/>
      <c r="BQ306" s="15"/>
      <c r="BR306" s="15"/>
      <c r="BS306" s="15"/>
    </row>
    <row r="307" spans="1:71" s="12" customFormat="1">
      <c r="A307" s="2" t="s">
        <v>209</v>
      </c>
      <c r="B307" s="49" t="s">
        <v>53</v>
      </c>
      <c r="C307" s="4">
        <f>SUM($C$308,$C$310,$C$315)</f>
        <v>0</v>
      </c>
      <c r="D307" s="4">
        <f>SUM($D$308,$D$310,$D$315)</f>
        <v>0</v>
      </c>
      <c r="E307" s="4">
        <f>SUM($E$308,$E$310,$E$315)</f>
        <v>0</v>
      </c>
      <c r="F307" s="4">
        <f t="shared" si="41"/>
        <v>0</v>
      </c>
      <c r="G307" s="4" t="s">
        <v>10</v>
      </c>
      <c r="H307" s="4" t="s">
        <v>10</v>
      </c>
      <c r="I307" s="4">
        <f>SUM($I$308,$I$310,$I$315)</f>
        <v>0</v>
      </c>
      <c r="J307" s="30"/>
      <c r="K307" s="15"/>
      <c r="L307" s="15"/>
      <c r="M307" s="15"/>
      <c r="N307" s="15"/>
      <c r="O307" s="15"/>
      <c r="P307" s="15"/>
      <c r="Q307" s="15"/>
      <c r="R307" s="15"/>
      <c r="S307" s="15"/>
      <c r="T307" s="15"/>
      <c r="U307" s="15"/>
      <c r="V307" s="15"/>
      <c r="W307" s="15"/>
      <c r="X307" s="15"/>
      <c r="Y307" s="15"/>
      <c r="Z307" s="15"/>
      <c r="AA307" s="15"/>
      <c r="AB307" s="15"/>
      <c r="AC307" s="15"/>
      <c r="AD307" s="15"/>
      <c r="AE307" s="15"/>
      <c r="AF307" s="15"/>
      <c r="AG307" s="15"/>
      <c r="AH307" s="15"/>
      <c r="AI307" s="15"/>
      <c r="AJ307" s="15"/>
      <c r="AK307" s="15"/>
      <c r="AL307" s="15"/>
      <c r="AM307" s="15"/>
      <c r="AN307" s="15"/>
      <c r="AO307" s="15"/>
      <c r="AP307" s="15"/>
      <c r="AQ307" s="15"/>
      <c r="AR307" s="15"/>
      <c r="AS307" s="15"/>
      <c r="AT307" s="15"/>
      <c r="AU307" s="15"/>
      <c r="AV307" s="15"/>
      <c r="AW307" s="15"/>
      <c r="AX307" s="15"/>
      <c r="AY307" s="15"/>
      <c r="AZ307" s="15"/>
      <c r="BA307" s="15"/>
      <c r="BB307" s="15"/>
      <c r="BC307" s="15"/>
      <c r="BD307" s="15"/>
      <c r="BE307" s="15"/>
      <c r="BF307" s="15"/>
      <c r="BG307" s="15"/>
      <c r="BH307" s="15"/>
      <c r="BI307" s="15"/>
      <c r="BJ307" s="15"/>
      <c r="BK307" s="15"/>
      <c r="BL307" s="15"/>
      <c r="BM307" s="15"/>
      <c r="BN307" s="15"/>
      <c r="BO307" s="15"/>
      <c r="BP307" s="15"/>
      <c r="BQ307" s="15"/>
      <c r="BR307" s="15"/>
      <c r="BS307" s="15"/>
    </row>
    <row r="308" spans="1:71" s="12" customFormat="1">
      <c r="A308" s="2" t="s">
        <v>210</v>
      </c>
      <c r="B308" s="49" t="s">
        <v>116</v>
      </c>
      <c r="C308" s="4">
        <f>SUM($C$309)</f>
        <v>0</v>
      </c>
      <c r="D308" s="4">
        <f>SUM($D$309)</f>
        <v>0</v>
      </c>
      <c r="E308" s="4">
        <f>SUM($E$309)</f>
        <v>0</v>
      </c>
      <c r="F308" s="4">
        <f t="shared" si="41"/>
        <v>0</v>
      </c>
      <c r="G308" s="4" t="s">
        <v>10</v>
      </c>
      <c r="H308" s="4" t="s">
        <v>10</v>
      </c>
      <c r="I308" s="4">
        <f>SUM($I$309)</f>
        <v>0</v>
      </c>
      <c r="J308" s="30"/>
      <c r="K308" s="15"/>
      <c r="L308" s="15"/>
      <c r="M308" s="15"/>
      <c r="N308" s="15"/>
      <c r="O308" s="15"/>
      <c r="P308" s="15"/>
      <c r="Q308" s="15"/>
      <c r="R308" s="15"/>
      <c r="S308" s="15"/>
      <c r="T308" s="15"/>
      <c r="U308" s="15"/>
      <c r="V308" s="15"/>
      <c r="W308" s="15"/>
      <c r="X308" s="15"/>
      <c r="Y308" s="15"/>
      <c r="Z308" s="15"/>
      <c r="AA308" s="15"/>
      <c r="AB308" s="15"/>
      <c r="AC308" s="15"/>
      <c r="AD308" s="15"/>
      <c r="AE308" s="15"/>
      <c r="AF308" s="15"/>
      <c r="AG308" s="15"/>
      <c r="AH308" s="15"/>
      <c r="AI308" s="15"/>
      <c r="AJ308" s="15"/>
      <c r="AK308" s="15"/>
      <c r="AL308" s="15"/>
      <c r="AM308" s="15"/>
      <c r="AN308" s="15"/>
      <c r="AO308" s="15"/>
      <c r="AP308" s="15"/>
      <c r="AQ308" s="15"/>
      <c r="AR308" s="15"/>
      <c r="AS308" s="15"/>
      <c r="AT308" s="15"/>
      <c r="AU308" s="15"/>
      <c r="AV308" s="15"/>
      <c r="AW308" s="15"/>
      <c r="AX308" s="15"/>
      <c r="AY308" s="15"/>
      <c r="AZ308" s="15"/>
      <c r="BA308" s="15"/>
      <c r="BB308" s="15"/>
      <c r="BC308" s="15"/>
      <c r="BD308" s="15"/>
      <c r="BE308" s="15"/>
      <c r="BF308" s="15"/>
      <c r="BG308" s="15"/>
      <c r="BH308" s="15"/>
      <c r="BI308" s="15"/>
      <c r="BJ308" s="15"/>
      <c r="BK308" s="15"/>
      <c r="BL308" s="15"/>
      <c r="BM308" s="15"/>
      <c r="BN308" s="15"/>
      <c r="BO308" s="15"/>
      <c r="BP308" s="15"/>
      <c r="BQ308" s="15"/>
      <c r="BR308" s="15"/>
      <c r="BS308" s="15"/>
    </row>
    <row r="309" spans="1:71" s="12" customFormat="1">
      <c r="A309" s="2" t="s">
        <v>240</v>
      </c>
      <c r="B309" s="49" t="s">
        <v>118</v>
      </c>
      <c r="C309" s="4">
        <v>0</v>
      </c>
      <c r="D309" s="4">
        <v>0</v>
      </c>
      <c r="E309" s="4">
        <v>0</v>
      </c>
      <c r="F309" s="4">
        <f t="shared" si="41"/>
        <v>0</v>
      </c>
      <c r="G309" s="4" t="s">
        <v>10</v>
      </c>
      <c r="H309" s="8">
        <v>1.05100356465448</v>
      </c>
      <c r="I309" s="4" t="s">
        <v>10</v>
      </c>
      <c r="J309" s="30"/>
      <c r="K309" s="26"/>
      <c r="L309" s="26"/>
      <c r="M309" s="26"/>
      <c r="N309" s="26"/>
      <c r="O309" s="26"/>
      <c r="P309" s="26"/>
      <c r="Q309" s="26"/>
      <c r="R309" s="26"/>
      <c r="S309" s="26"/>
      <c r="T309" s="26"/>
      <c r="U309" s="26"/>
      <c r="V309" s="26"/>
      <c r="W309" s="26"/>
      <c r="X309" s="26"/>
      <c r="Y309" s="26"/>
      <c r="Z309" s="26"/>
      <c r="AA309" s="26"/>
      <c r="AB309" s="26"/>
      <c r="AC309" s="26"/>
      <c r="AD309" s="26"/>
      <c r="AE309" s="26"/>
      <c r="AF309" s="26"/>
      <c r="AG309" s="26"/>
      <c r="AH309" s="26"/>
      <c r="AI309" s="26"/>
      <c r="AJ309" s="26"/>
      <c r="AK309" s="26"/>
      <c r="AL309" s="26"/>
      <c r="AM309" s="26"/>
      <c r="AN309" s="26"/>
      <c r="AO309" s="26"/>
      <c r="AP309" s="26"/>
      <c r="AQ309" s="26"/>
      <c r="AR309" s="26"/>
      <c r="AS309" s="26"/>
      <c r="AT309" s="26"/>
      <c r="AU309" s="26"/>
      <c r="AV309" s="26"/>
      <c r="AW309" s="26"/>
      <c r="AX309" s="26"/>
      <c r="AY309" s="26"/>
      <c r="AZ309" s="26"/>
      <c r="BA309" s="26"/>
      <c r="BB309" s="26"/>
      <c r="BC309" s="26"/>
      <c r="BD309" s="26"/>
      <c r="BE309" s="26"/>
      <c r="BF309" s="26"/>
      <c r="BG309" s="26"/>
      <c r="BH309" s="26"/>
      <c r="BI309" s="26"/>
      <c r="BJ309" s="26"/>
      <c r="BK309" s="26"/>
      <c r="BL309" s="26"/>
      <c r="BM309" s="26"/>
      <c r="BN309" s="26"/>
      <c r="BO309" s="26"/>
      <c r="BP309" s="26"/>
      <c r="BQ309" s="26"/>
      <c r="BR309" s="26"/>
      <c r="BS309" s="26"/>
    </row>
    <row r="310" spans="1:71" s="12" customFormat="1">
      <c r="A310" s="2" t="s">
        <v>211</v>
      </c>
      <c r="B310" s="49" t="s">
        <v>120</v>
      </c>
      <c r="C310" s="4">
        <f>SUM($C$311,$C$312)</f>
        <v>0</v>
      </c>
      <c r="D310" s="4">
        <f>SUM($D$311,$D$312)</f>
        <v>0</v>
      </c>
      <c r="E310" s="4">
        <f>SUM($E$311,$E$312)</f>
        <v>0</v>
      </c>
      <c r="F310" s="4">
        <f t="shared" si="41"/>
        <v>0</v>
      </c>
      <c r="G310" s="4" t="s">
        <v>10</v>
      </c>
      <c r="H310" s="4" t="s">
        <v>10</v>
      </c>
      <c r="I310" s="4">
        <f>SUM($I$311,$I$312)</f>
        <v>0</v>
      </c>
      <c r="J310" s="30"/>
      <c r="K310" s="15"/>
      <c r="L310" s="15"/>
      <c r="M310" s="15"/>
      <c r="N310" s="15"/>
      <c r="O310" s="15"/>
      <c r="P310" s="15"/>
      <c r="Q310" s="15"/>
      <c r="R310" s="15"/>
      <c r="S310" s="15"/>
      <c r="T310" s="15"/>
      <c r="U310" s="15"/>
      <c r="V310" s="15"/>
      <c r="W310" s="15"/>
      <c r="X310" s="15"/>
      <c r="Y310" s="15"/>
      <c r="Z310" s="15"/>
      <c r="AA310" s="15"/>
      <c r="AB310" s="15"/>
      <c r="AC310" s="15"/>
      <c r="AD310" s="15"/>
      <c r="AE310" s="15"/>
      <c r="AF310" s="15"/>
      <c r="AG310" s="15"/>
      <c r="AH310" s="15"/>
      <c r="AI310" s="15"/>
      <c r="AJ310" s="15"/>
      <c r="AK310" s="15"/>
      <c r="AL310" s="15"/>
      <c r="AM310" s="15"/>
      <c r="AN310" s="15"/>
      <c r="AO310" s="15"/>
      <c r="AP310" s="15"/>
      <c r="AQ310" s="15"/>
      <c r="AR310" s="15"/>
      <c r="AS310" s="15"/>
      <c r="AT310" s="15"/>
      <c r="AU310" s="15"/>
      <c r="AV310" s="15"/>
      <c r="AW310" s="15"/>
      <c r="AX310" s="15"/>
      <c r="AY310" s="15"/>
      <c r="AZ310" s="15"/>
      <c r="BA310" s="15"/>
      <c r="BB310" s="15"/>
      <c r="BC310" s="15"/>
      <c r="BD310" s="15"/>
      <c r="BE310" s="15"/>
      <c r="BF310" s="15"/>
      <c r="BG310" s="15"/>
      <c r="BH310" s="15"/>
      <c r="BI310" s="15"/>
      <c r="BJ310" s="15"/>
      <c r="BK310" s="15"/>
      <c r="BL310" s="15"/>
      <c r="BM310" s="15"/>
      <c r="BN310" s="15"/>
      <c r="BO310" s="15"/>
      <c r="BP310" s="15"/>
      <c r="BQ310" s="15"/>
      <c r="BR310" s="15"/>
      <c r="BS310" s="15"/>
    </row>
    <row r="311" spans="1:71" s="12" customFormat="1">
      <c r="A311" s="2" t="s">
        <v>241</v>
      </c>
      <c r="B311" s="49" t="s">
        <v>122</v>
      </c>
      <c r="C311" s="4">
        <v>0</v>
      </c>
      <c r="D311" s="4">
        <v>0</v>
      </c>
      <c r="E311" s="4">
        <v>0</v>
      </c>
      <c r="F311" s="4">
        <f t="shared" si="41"/>
        <v>0</v>
      </c>
      <c r="G311" s="4" t="s">
        <v>10</v>
      </c>
      <c r="H311" s="8">
        <v>1.05100356465448</v>
      </c>
      <c r="I311" s="4" t="s">
        <v>10</v>
      </c>
      <c r="J311" s="30"/>
      <c r="K311" s="26"/>
      <c r="L311" s="26"/>
      <c r="M311" s="26"/>
      <c r="N311" s="26"/>
      <c r="O311" s="26"/>
      <c r="P311" s="26"/>
      <c r="Q311" s="26"/>
      <c r="R311" s="26"/>
      <c r="S311" s="26"/>
      <c r="T311" s="26"/>
      <c r="U311" s="26"/>
      <c r="V311" s="26"/>
      <c r="W311" s="26"/>
      <c r="X311" s="26"/>
      <c r="Y311" s="26"/>
      <c r="Z311" s="26"/>
      <c r="AA311" s="26"/>
      <c r="AB311" s="26"/>
      <c r="AC311" s="26"/>
      <c r="AD311" s="26"/>
      <c r="AE311" s="26"/>
      <c r="AF311" s="26"/>
      <c r="AG311" s="26"/>
      <c r="AH311" s="26"/>
      <c r="AI311" s="26"/>
      <c r="AJ311" s="26"/>
      <c r="AK311" s="26"/>
      <c r="AL311" s="26"/>
      <c r="AM311" s="26"/>
      <c r="AN311" s="26"/>
      <c r="AO311" s="26"/>
      <c r="AP311" s="26"/>
      <c r="AQ311" s="26"/>
      <c r="AR311" s="26"/>
      <c r="AS311" s="26"/>
      <c r="AT311" s="26"/>
      <c r="AU311" s="26"/>
      <c r="AV311" s="26"/>
      <c r="AW311" s="26"/>
      <c r="AX311" s="26"/>
      <c r="AY311" s="26"/>
      <c r="AZ311" s="26"/>
      <c r="BA311" s="26"/>
      <c r="BB311" s="26"/>
      <c r="BC311" s="26"/>
      <c r="BD311" s="26"/>
      <c r="BE311" s="26"/>
      <c r="BF311" s="26"/>
      <c r="BG311" s="26"/>
      <c r="BH311" s="26"/>
      <c r="BI311" s="26"/>
      <c r="BJ311" s="26"/>
      <c r="BK311" s="26"/>
      <c r="BL311" s="26"/>
      <c r="BM311" s="26"/>
      <c r="BN311" s="26"/>
      <c r="BO311" s="26"/>
      <c r="BP311" s="26"/>
      <c r="BQ311" s="26"/>
      <c r="BR311" s="26"/>
      <c r="BS311" s="26"/>
    </row>
    <row r="312" spans="1:71" s="25" customFormat="1">
      <c r="A312" s="2" t="s">
        <v>333</v>
      </c>
      <c r="B312" s="61" t="s">
        <v>127</v>
      </c>
      <c r="C312" s="8">
        <f>SUM($C$313:$C$314)</f>
        <v>0</v>
      </c>
      <c r="D312" s="8">
        <f>SUM($D$313:$D$314)</f>
        <v>0</v>
      </c>
      <c r="E312" s="8">
        <f>SUM($E$313:$E$314)</f>
        <v>0</v>
      </c>
      <c r="F312" s="8">
        <f t="shared" si="41"/>
        <v>0</v>
      </c>
      <c r="G312" s="8" t="s">
        <v>10</v>
      </c>
      <c r="H312" s="8" t="s">
        <v>10</v>
      </c>
      <c r="I312" s="8">
        <f>SUM($I$313:$I$314)</f>
        <v>0</v>
      </c>
      <c r="J312" s="30"/>
      <c r="K312" s="23"/>
      <c r="L312" s="23"/>
      <c r="M312" s="23"/>
      <c r="N312" s="23"/>
      <c r="O312" s="23"/>
      <c r="P312" s="23"/>
      <c r="Q312" s="23"/>
      <c r="R312" s="23"/>
      <c r="S312" s="23"/>
      <c r="T312" s="23"/>
      <c r="U312" s="23"/>
      <c r="V312" s="23"/>
      <c r="W312" s="23"/>
      <c r="X312" s="23"/>
      <c r="Y312" s="23"/>
      <c r="Z312" s="23"/>
      <c r="AA312" s="23"/>
      <c r="AB312" s="23"/>
      <c r="AC312" s="23"/>
      <c r="AD312" s="23"/>
      <c r="AE312" s="23"/>
      <c r="AF312" s="23"/>
      <c r="AG312" s="23"/>
      <c r="AH312" s="23"/>
      <c r="AI312" s="23"/>
      <c r="AJ312" s="23"/>
      <c r="AK312" s="23"/>
      <c r="AL312" s="23"/>
      <c r="AM312" s="23"/>
      <c r="AN312" s="23"/>
      <c r="AO312" s="23"/>
      <c r="AP312" s="23"/>
      <c r="AQ312" s="23"/>
      <c r="AR312" s="23"/>
      <c r="AS312" s="23"/>
      <c r="AT312" s="23"/>
      <c r="AU312" s="23"/>
      <c r="AV312" s="23"/>
      <c r="AW312" s="23"/>
      <c r="AX312" s="23"/>
      <c r="AY312" s="23"/>
      <c r="AZ312" s="23"/>
      <c r="BA312" s="23"/>
      <c r="BB312" s="23"/>
      <c r="BC312" s="23"/>
      <c r="BD312" s="23"/>
      <c r="BE312" s="23"/>
      <c r="BF312" s="23"/>
      <c r="BG312" s="23"/>
      <c r="BH312" s="23"/>
      <c r="BI312" s="23"/>
      <c r="BJ312" s="23"/>
      <c r="BK312" s="23"/>
    </row>
    <row r="313" spans="1:71" s="25" customFormat="1" ht="31.5">
      <c r="A313" s="2" t="s">
        <v>407</v>
      </c>
      <c r="B313" s="61" t="s">
        <v>308</v>
      </c>
      <c r="C313" s="4">
        <v>0</v>
      </c>
      <c r="D313" s="4">
        <v>0</v>
      </c>
      <c r="E313" s="4">
        <v>0</v>
      </c>
      <c r="F313" s="4">
        <f t="shared" si="41"/>
        <v>0</v>
      </c>
      <c r="G313" s="31">
        <v>11607.65773194537</v>
      </c>
      <c r="H313" s="8">
        <v>1.05100356465448</v>
      </c>
      <c r="I313" s="4">
        <f t="shared" ref="I313:I314" si="50">(F313*G313*H313)/1000</f>
        <v>0</v>
      </c>
      <c r="J313" s="23"/>
      <c r="K313" s="23"/>
      <c r="L313" s="23"/>
      <c r="M313" s="23"/>
      <c r="N313" s="23"/>
      <c r="O313" s="23"/>
      <c r="P313" s="23"/>
      <c r="Q313" s="23"/>
      <c r="R313" s="23"/>
      <c r="S313" s="23"/>
      <c r="T313" s="23"/>
      <c r="U313" s="23"/>
      <c r="V313" s="23"/>
      <c r="W313" s="23"/>
      <c r="X313" s="23"/>
      <c r="Y313" s="23"/>
      <c r="Z313" s="23"/>
      <c r="AA313" s="23"/>
      <c r="AB313" s="23"/>
      <c r="AC313" s="23"/>
      <c r="AD313" s="23"/>
      <c r="AE313" s="23"/>
      <c r="AF313" s="23"/>
      <c r="AG313" s="23"/>
      <c r="AH313" s="23"/>
      <c r="AI313" s="23"/>
      <c r="AJ313" s="23"/>
      <c r="AK313" s="23"/>
      <c r="AL313" s="23"/>
      <c r="AM313" s="23"/>
      <c r="AN313" s="23"/>
      <c r="AO313" s="23"/>
      <c r="AP313" s="23"/>
      <c r="AQ313" s="23"/>
      <c r="AR313" s="23"/>
      <c r="AS313" s="23"/>
      <c r="AT313" s="23"/>
      <c r="AU313" s="23"/>
      <c r="AV313" s="23"/>
      <c r="AW313" s="23"/>
      <c r="AX313" s="23"/>
      <c r="AY313" s="23"/>
      <c r="AZ313" s="23"/>
      <c r="BA313" s="23"/>
      <c r="BB313" s="23"/>
      <c r="BC313" s="23"/>
      <c r="BD313" s="23"/>
      <c r="BE313" s="23"/>
      <c r="BF313" s="23"/>
      <c r="BG313" s="23"/>
      <c r="BH313" s="23"/>
      <c r="BI313" s="23"/>
      <c r="BJ313" s="23"/>
      <c r="BK313" s="23"/>
    </row>
    <row r="314" spans="1:71" s="25" customFormat="1" ht="31.5">
      <c r="A314" s="2" t="s">
        <v>408</v>
      </c>
      <c r="B314" s="61" t="s">
        <v>309</v>
      </c>
      <c r="C314" s="4">
        <v>0</v>
      </c>
      <c r="D314" s="4">
        <v>0</v>
      </c>
      <c r="E314" s="4">
        <v>0</v>
      </c>
      <c r="F314" s="4">
        <f t="shared" si="41"/>
        <v>0</v>
      </c>
      <c r="G314" s="31">
        <v>2795.3287721714723</v>
      </c>
      <c r="H314" s="8">
        <v>1.05100356465448</v>
      </c>
      <c r="I314" s="4">
        <f t="shared" si="50"/>
        <v>0</v>
      </c>
      <c r="J314" s="23"/>
      <c r="K314" s="23"/>
      <c r="L314" s="23"/>
      <c r="M314" s="23"/>
      <c r="N314" s="23"/>
      <c r="O314" s="23"/>
      <c r="P314" s="23"/>
      <c r="Q314" s="23"/>
      <c r="R314" s="23"/>
      <c r="S314" s="23"/>
      <c r="T314" s="23"/>
      <c r="U314" s="23"/>
      <c r="V314" s="23"/>
      <c r="W314" s="23"/>
      <c r="X314" s="23"/>
      <c r="Y314" s="23"/>
      <c r="Z314" s="23"/>
      <c r="AA314" s="23"/>
      <c r="AB314" s="23"/>
      <c r="AC314" s="23"/>
      <c r="AD314" s="23"/>
      <c r="AE314" s="23"/>
      <c r="AF314" s="23"/>
      <c r="AG314" s="23"/>
      <c r="AH314" s="23"/>
      <c r="AI314" s="23"/>
      <c r="AJ314" s="23"/>
      <c r="AK314" s="23"/>
      <c r="AL314" s="23"/>
      <c r="AM314" s="23"/>
      <c r="AN314" s="23"/>
      <c r="AO314" s="23"/>
      <c r="AP314" s="23"/>
      <c r="AQ314" s="23"/>
      <c r="AR314" s="23"/>
      <c r="AS314" s="23"/>
      <c r="AT314" s="23"/>
      <c r="AU314" s="23"/>
      <c r="AV314" s="23"/>
      <c r="AW314" s="23"/>
      <c r="AX314" s="23"/>
      <c r="AY314" s="23"/>
      <c r="AZ314" s="23"/>
      <c r="BA314" s="23"/>
      <c r="BB314" s="23"/>
      <c r="BC314" s="23"/>
      <c r="BD314" s="23"/>
      <c r="BE314" s="23"/>
      <c r="BF314" s="23"/>
      <c r="BG314" s="23"/>
      <c r="BH314" s="23"/>
      <c r="BI314" s="23"/>
      <c r="BJ314" s="23"/>
      <c r="BK314" s="23"/>
    </row>
    <row r="315" spans="1:71" s="12" customFormat="1">
      <c r="A315" s="2" t="s">
        <v>212</v>
      </c>
      <c r="B315" s="49" t="s">
        <v>247</v>
      </c>
      <c r="C315" s="4">
        <f>SUM($C$316)</f>
        <v>0</v>
      </c>
      <c r="D315" s="4">
        <f>SUM($D$316)</f>
        <v>0</v>
      </c>
      <c r="E315" s="4">
        <f>SUM($E$316)</f>
        <v>0</v>
      </c>
      <c r="F315" s="4">
        <f t="shared" si="41"/>
        <v>0</v>
      </c>
      <c r="G315" s="4" t="s">
        <v>10</v>
      </c>
      <c r="H315" s="4" t="s">
        <v>10</v>
      </c>
      <c r="I315" s="4">
        <f>SUM($I$316)</f>
        <v>0</v>
      </c>
      <c r="J315" s="30"/>
      <c r="K315" s="15"/>
      <c r="L315" s="15"/>
      <c r="M315" s="15"/>
      <c r="N315" s="15"/>
      <c r="O315" s="15"/>
      <c r="P315" s="15"/>
      <c r="Q315" s="15"/>
      <c r="R315" s="15"/>
      <c r="S315" s="15"/>
      <c r="T315" s="15"/>
      <c r="U315" s="15"/>
      <c r="V315" s="15"/>
      <c r="W315" s="15"/>
      <c r="X315" s="15"/>
      <c r="Y315" s="15"/>
      <c r="Z315" s="15"/>
      <c r="AA315" s="15"/>
      <c r="AB315" s="15"/>
      <c r="AC315" s="15"/>
      <c r="AD315" s="15"/>
      <c r="AE315" s="15"/>
      <c r="AF315" s="15"/>
      <c r="AG315" s="15"/>
      <c r="AH315" s="15"/>
      <c r="AI315" s="15"/>
      <c r="AJ315" s="15"/>
      <c r="AK315" s="15"/>
      <c r="AL315" s="15"/>
      <c r="AM315" s="15"/>
      <c r="AN315" s="15"/>
      <c r="AO315" s="15"/>
      <c r="AP315" s="15"/>
      <c r="AQ315" s="15"/>
      <c r="AR315" s="15"/>
      <c r="AS315" s="15"/>
      <c r="AT315" s="15"/>
      <c r="AU315" s="15"/>
      <c r="AV315" s="15"/>
      <c r="AW315" s="15"/>
      <c r="AX315" s="15"/>
      <c r="AY315" s="15"/>
      <c r="AZ315" s="15"/>
      <c r="BA315" s="15"/>
      <c r="BB315" s="15"/>
      <c r="BC315" s="15"/>
      <c r="BD315" s="15"/>
      <c r="BE315" s="15"/>
      <c r="BF315" s="15"/>
      <c r="BG315" s="15"/>
      <c r="BH315" s="15"/>
      <c r="BI315" s="15"/>
      <c r="BJ315" s="15"/>
      <c r="BK315" s="15"/>
      <c r="BL315" s="15"/>
      <c r="BM315" s="15"/>
      <c r="BN315" s="15"/>
      <c r="BO315" s="15"/>
      <c r="BP315" s="15"/>
      <c r="BQ315" s="15"/>
      <c r="BR315" s="15"/>
      <c r="BS315" s="15"/>
    </row>
    <row r="316" spans="1:71" s="12" customFormat="1">
      <c r="A316" s="2" t="s">
        <v>258</v>
      </c>
      <c r="B316" s="49" t="s">
        <v>127</v>
      </c>
      <c r="C316" s="4">
        <v>0</v>
      </c>
      <c r="D316" s="4">
        <v>0</v>
      </c>
      <c r="E316" s="4">
        <v>0</v>
      </c>
      <c r="F316" s="4">
        <f t="shared" si="41"/>
        <v>0</v>
      </c>
      <c r="G316" s="4" t="s">
        <v>10</v>
      </c>
      <c r="H316" s="8">
        <v>1.05100356465448</v>
      </c>
      <c r="I316" s="4" t="s">
        <v>10</v>
      </c>
      <c r="J316" s="30"/>
      <c r="K316" s="26"/>
      <c r="L316" s="26"/>
      <c r="M316" s="26"/>
      <c r="N316" s="26"/>
      <c r="O316" s="26"/>
      <c r="P316" s="26"/>
      <c r="Q316" s="26"/>
      <c r="R316" s="26"/>
      <c r="S316" s="26"/>
      <c r="T316" s="26"/>
      <c r="U316" s="26"/>
      <c r="V316" s="26"/>
      <c r="W316" s="26"/>
      <c r="X316" s="26"/>
      <c r="Y316" s="26"/>
      <c r="Z316" s="26"/>
      <c r="AA316" s="26"/>
      <c r="AB316" s="26"/>
      <c r="AC316" s="26"/>
      <c r="AD316" s="26"/>
      <c r="AE316" s="26"/>
      <c r="AF316" s="26"/>
      <c r="AG316" s="26"/>
      <c r="AH316" s="26"/>
      <c r="AI316" s="26"/>
      <c r="AJ316" s="26"/>
      <c r="AK316" s="26"/>
      <c r="AL316" s="26"/>
      <c r="AM316" s="26"/>
      <c r="AN316" s="26"/>
      <c r="AO316" s="26"/>
      <c r="AP316" s="26"/>
      <c r="AQ316" s="26"/>
      <c r="AR316" s="26"/>
      <c r="AS316" s="26"/>
      <c r="AT316" s="26"/>
      <c r="AU316" s="26"/>
      <c r="AV316" s="26"/>
      <c r="AW316" s="26"/>
      <c r="AX316" s="26"/>
      <c r="AY316" s="26"/>
      <c r="AZ316" s="26"/>
      <c r="BA316" s="26"/>
      <c r="BB316" s="26"/>
      <c r="BC316" s="26"/>
      <c r="BD316" s="26"/>
      <c r="BE316" s="26"/>
      <c r="BF316" s="26"/>
      <c r="BG316" s="26"/>
      <c r="BH316" s="26"/>
      <c r="BI316" s="26"/>
      <c r="BJ316" s="26"/>
      <c r="BK316" s="26"/>
      <c r="BL316" s="26"/>
      <c r="BM316" s="26"/>
      <c r="BN316" s="26"/>
      <c r="BO316" s="26"/>
      <c r="BP316" s="26"/>
      <c r="BQ316" s="26"/>
      <c r="BR316" s="26"/>
      <c r="BS316" s="26"/>
    </row>
    <row r="317" spans="1:71" s="12" customFormat="1">
      <c r="A317" s="2" t="s">
        <v>213</v>
      </c>
      <c r="B317" s="49" t="s">
        <v>54</v>
      </c>
      <c r="C317" s="4">
        <f>SUM($C$318,$C$321,$C$323)</f>
        <v>0</v>
      </c>
      <c r="D317" s="4">
        <f>SUM($D$318,$D$321,$D$323)</f>
        <v>0</v>
      </c>
      <c r="E317" s="4">
        <f>SUM($E$318,$E$321,$E$323)</f>
        <v>0</v>
      </c>
      <c r="F317" s="4">
        <f t="shared" si="41"/>
        <v>0</v>
      </c>
      <c r="G317" s="4" t="s">
        <v>10</v>
      </c>
      <c r="H317" s="4" t="s">
        <v>10</v>
      </c>
      <c r="I317" s="4">
        <f>SUM($I$318,$I$321,$I$323)</f>
        <v>0</v>
      </c>
      <c r="J317" s="30"/>
      <c r="K317" s="15"/>
      <c r="L317" s="15"/>
      <c r="M317" s="15"/>
      <c r="N317" s="15"/>
      <c r="O317" s="15"/>
      <c r="P317" s="15"/>
      <c r="Q317" s="15"/>
      <c r="R317" s="15"/>
      <c r="S317" s="15"/>
      <c r="T317" s="15"/>
      <c r="U317" s="15"/>
      <c r="V317" s="15"/>
      <c r="W317" s="15"/>
      <c r="X317" s="15"/>
      <c r="Y317" s="15"/>
      <c r="Z317" s="15"/>
      <c r="AA317" s="15"/>
      <c r="AB317" s="15"/>
      <c r="AC317" s="15"/>
      <c r="AD317" s="15"/>
      <c r="AE317" s="15"/>
      <c r="AF317" s="15"/>
      <c r="AG317" s="15"/>
      <c r="AH317" s="15"/>
      <c r="AI317" s="15"/>
      <c r="AJ317" s="15"/>
      <c r="AK317" s="15"/>
      <c r="AL317" s="15"/>
      <c r="AM317" s="15"/>
      <c r="AN317" s="15"/>
      <c r="AO317" s="15"/>
      <c r="AP317" s="15"/>
      <c r="AQ317" s="15"/>
      <c r="AR317" s="15"/>
      <c r="AS317" s="15"/>
      <c r="AT317" s="15"/>
      <c r="AU317" s="15"/>
      <c r="AV317" s="15"/>
      <c r="AW317" s="15"/>
      <c r="AX317" s="15"/>
      <c r="AY317" s="15"/>
      <c r="AZ317" s="15"/>
      <c r="BA317" s="15"/>
      <c r="BB317" s="15"/>
      <c r="BC317" s="15"/>
      <c r="BD317" s="15"/>
      <c r="BE317" s="15"/>
      <c r="BF317" s="15"/>
      <c r="BG317" s="15"/>
      <c r="BH317" s="15"/>
      <c r="BI317" s="15"/>
      <c r="BJ317" s="15"/>
      <c r="BK317" s="15"/>
      <c r="BL317" s="15"/>
      <c r="BM317" s="15"/>
      <c r="BN317" s="15"/>
      <c r="BO317" s="15"/>
      <c r="BP317" s="15"/>
      <c r="BQ317" s="15"/>
      <c r="BR317" s="15"/>
      <c r="BS317" s="15"/>
    </row>
    <row r="318" spans="1:71" s="12" customFormat="1">
      <c r="A318" s="2" t="s">
        <v>214</v>
      </c>
      <c r="B318" s="49" t="s">
        <v>125</v>
      </c>
      <c r="C318" s="4">
        <f>SUM($C$319,$C$320)</f>
        <v>0</v>
      </c>
      <c r="D318" s="4">
        <f>SUM($D$319,$D$320)</f>
        <v>0</v>
      </c>
      <c r="E318" s="4">
        <f>SUM($E$319,$E$320)</f>
        <v>0</v>
      </c>
      <c r="F318" s="4">
        <f t="shared" si="41"/>
        <v>0</v>
      </c>
      <c r="G318" s="4" t="s">
        <v>10</v>
      </c>
      <c r="H318" s="4" t="s">
        <v>10</v>
      </c>
      <c r="I318" s="4">
        <f>SUM($I$319,$I$320)</f>
        <v>0</v>
      </c>
      <c r="J318" s="30"/>
      <c r="K318" s="15"/>
      <c r="L318" s="15"/>
      <c r="M318" s="15"/>
      <c r="N318" s="15"/>
      <c r="O318" s="15"/>
      <c r="P318" s="15"/>
      <c r="Q318" s="15"/>
      <c r="R318" s="15"/>
      <c r="S318" s="15"/>
      <c r="T318" s="15"/>
      <c r="U318" s="15"/>
      <c r="V318" s="15"/>
      <c r="W318" s="15"/>
      <c r="X318" s="15"/>
      <c r="Y318" s="15"/>
      <c r="Z318" s="15"/>
      <c r="AA318" s="15"/>
      <c r="AB318" s="15"/>
      <c r="AC318" s="15"/>
      <c r="AD318" s="15"/>
      <c r="AE318" s="15"/>
      <c r="AF318" s="15"/>
      <c r="AG318" s="15"/>
      <c r="AH318" s="15"/>
      <c r="AI318" s="15"/>
      <c r="AJ318" s="15"/>
      <c r="AK318" s="15"/>
      <c r="AL318" s="15"/>
      <c r="AM318" s="15"/>
      <c r="AN318" s="15"/>
      <c r="AO318" s="15"/>
      <c r="AP318" s="15"/>
      <c r="AQ318" s="15"/>
      <c r="AR318" s="15"/>
      <c r="AS318" s="15"/>
      <c r="AT318" s="15"/>
      <c r="AU318" s="15"/>
      <c r="AV318" s="15"/>
      <c r="AW318" s="15"/>
      <c r="AX318" s="15"/>
      <c r="AY318" s="15"/>
      <c r="AZ318" s="15"/>
      <c r="BA318" s="15"/>
      <c r="BB318" s="15"/>
      <c r="BC318" s="15"/>
      <c r="BD318" s="15"/>
      <c r="BE318" s="15"/>
      <c r="BF318" s="15"/>
      <c r="BG318" s="15"/>
      <c r="BH318" s="15"/>
      <c r="BI318" s="15"/>
      <c r="BJ318" s="15"/>
      <c r="BK318" s="15"/>
      <c r="BL318" s="15"/>
      <c r="BM318" s="15"/>
      <c r="BN318" s="15"/>
      <c r="BO318" s="15"/>
      <c r="BP318" s="15"/>
      <c r="BQ318" s="15"/>
      <c r="BR318" s="15"/>
      <c r="BS318" s="15"/>
    </row>
    <row r="319" spans="1:71" s="12" customFormat="1">
      <c r="A319" s="2" t="s">
        <v>242</v>
      </c>
      <c r="B319" s="49" t="s">
        <v>127</v>
      </c>
      <c r="C319" s="4">
        <v>0</v>
      </c>
      <c r="D319" s="4">
        <v>0</v>
      </c>
      <c r="E319" s="4">
        <v>0</v>
      </c>
      <c r="F319" s="4">
        <f t="shared" si="41"/>
        <v>0</v>
      </c>
      <c r="G319" s="4" t="s">
        <v>10</v>
      </c>
      <c r="H319" s="8">
        <v>1.05100356465448</v>
      </c>
      <c r="I319" s="4" t="s">
        <v>10</v>
      </c>
      <c r="J319" s="30"/>
      <c r="K319" s="26"/>
      <c r="L319" s="26"/>
      <c r="M319" s="26"/>
      <c r="N319" s="26"/>
      <c r="O319" s="26"/>
      <c r="P319" s="26"/>
      <c r="Q319" s="26"/>
      <c r="R319" s="26"/>
      <c r="S319" s="26"/>
      <c r="T319" s="26"/>
      <c r="U319" s="26"/>
      <c r="V319" s="26"/>
      <c r="W319" s="26"/>
      <c r="X319" s="26"/>
      <c r="Y319" s="26"/>
      <c r="Z319" s="26"/>
      <c r="AA319" s="26"/>
      <c r="AB319" s="26"/>
      <c r="AC319" s="26"/>
      <c r="AD319" s="26"/>
      <c r="AE319" s="26"/>
      <c r="AF319" s="26"/>
      <c r="AG319" s="26"/>
      <c r="AH319" s="26"/>
      <c r="AI319" s="26"/>
      <c r="AJ319" s="26"/>
      <c r="AK319" s="26"/>
      <c r="AL319" s="26"/>
      <c r="AM319" s="26"/>
      <c r="AN319" s="26"/>
      <c r="AO319" s="26"/>
      <c r="AP319" s="26"/>
      <c r="AQ319" s="26"/>
      <c r="AR319" s="26"/>
      <c r="AS319" s="26"/>
      <c r="AT319" s="26"/>
      <c r="AU319" s="26"/>
      <c r="AV319" s="26"/>
      <c r="AW319" s="26"/>
      <c r="AX319" s="26"/>
      <c r="AY319" s="26"/>
      <c r="AZ319" s="26"/>
      <c r="BA319" s="26"/>
      <c r="BB319" s="26"/>
      <c r="BC319" s="26"/>
      <c r="BD319" s="26"/>
      <c r="BE319" s="26"/>
      <c r="BF319" s="26"/>
      <c r="BG319" s="26"/>
      <c r="BH319" s="26"/>
      <c r="BI319" s="26"/>
      <c r="BJ319" s="26"/>
      <c r="BK319" s="26"/>
      <c r="BL319" s="26"/>
      <c r="BM319" s="26"/>
      <c r="BN319" s="26"/>
      <c r="BO319" s="26"/>
      <c r="BP319" s="26"/>
      <c r="BQ319" s="26"/>
      <c r="BR319" s="26"/>
      <c r="BS319" s="26"/>
    </row>
    <row r="320" spans="1:71" s="12" customFormat="1">
      <c r="A320" s="2" t="s">
        <v>243</v>
      </c>
      <c r="B320" s="49" t="s">
        <v>118</v>
      </c>
      <c r="C320" s="4">
        <v>0</v>
      </c>
      <c r="D320" s="4">
        <v>0</v>
      </c>
      <c r="E320" s="4">
        <v>0</v>
      </c>
      <c r="F320" s="4">
        <f t="shared" si="41"/>
        <v>0</v>
      </c>
      <c r="G320" s="4" t="s">
        <v>10</v>
      </c>
      <c r="H320" s="8">
        <v>1.05100356465448</v>
      </c>
      <c r="I320" s="4" t="s">
        <v>10</v>
      </c>
      <c r="J320" s="30"/>
      <c r="K320" s="26"/>
      <c r="L320" s="26"/>
      <c r="M320" s="26"/>
      <c r="N320" s="26"/>
      <c r="O320" s="26"/>
      <c r="P320" s="26"/>
      <c r="Q320" s="26"/>
      <c r="R320" s="26"/>
      <c r="S320" s="26"/>
      <c r="T320" s="26"/>
      <c r="U320" s="26"/>
      <c r="V320" s="26"/>
      <c r="W320" s="26"/>
      <c r="X320" s="26"/>
      <c r="Y320" s="26"/>
      <c r="Z320" s="26"/>
      <c r="AA320" s="26"/>
      <c r="AB320" s="26"/>
      <c r="AC320" s="26"/>
      <c r="AD320" s="26"/>
      <c r="AE320" s="26"/>
      <c r="AF320" s="26"/>
      <c r="AG320" s="26"/>
      <c r="AH320" s="26"/>
      <c r="AI320" s="26"/>
      <c r="AJ320" s="26"/>
      <c r="AK320" s="26"/>
      <c r="AL320" s="26"/>
      <c r="AM320" s="26"/>
      <c r="AN320" s="26"/>
      <c r="AO320" s="26"/>
      <c r="AP320" s="26"/>
      <c r="AQ320" s="26"/>
      <c r="AR320" s="26"/>
      <c r="AS320" s="26"/>
      <c r="AT320" s="26"/>
      <c r="AU320" s="26"/>
      <c r="AV320" s="26"/>
      <c r="AW320" s="26"/>
      <c r="AX320" s="26"/>
      <c r="AY320" s="26"/>
      <c r="AZ320" s="26"/>
      <c r="BA320" s="26"/>
      <c r="BB320" s="26"/>
      <c r="BC320" s="26"/>
      <c r="BD320" s="26"/>
      <c r="BE320" s="26"/>
      <c r="BF320" s="26"/>
      <c r="BG320" s="26"/>
      <c r="BH320" s="26"/>
      <c r="BI320" s="26"/>
      <c r="BJ320" s="26"/>
      <c r="BK320" s="26"/>
      <c r="BL320" s="26"/>
      <c r="BM320" s="26"/>
      <c r="BN320" s="26"/>
      <c r="BO320" s="26"/>
      <c r="BP320" s="26"/>
      <c r="BQ320" s="26"/>
      <c r="BR320" s="26"/>
      <c r="BS320" s="26"/>
    </row>
    <row r="321" spans="1:71" s="12" customFormat="1">
      <c r="A321" s="2" t="s">
        <v>215</v>
      </c>
      <c r="B321" s="49" t="s">
        <v>120</v>
      </c>
      <c r="C321" s="4">
        <f>SUM($C$322)</f>
        <v>0</v>
      </c>
      <c r="D321" s="4">
        <f>SUM($D$322)</f>
        <v>0</v>
      </c>
      <c r="E321" s="4">
        <f>SUM($E$322)</f>
        <v>0</v>
      </c>
      <c r="F321" s="4">
        <f t="shared" si="41"/>
        <v>0</v>
      </c>
      <c r="G321" s="4" t="s">
        <v>10</v>
      </c>
      <c r="H321" s="4" t="s">
        <v>10</v>
      </c>
      <c r="I321" s="4">
        <f>SUM($I$322)</f>
        <v>0</v>
      </c>
      <c r="J321" s="30"/>
      <c r="K321" s="15"/>
      <c r="L321" s="15"/>
      <c r="M321" s="15"/>
      <c r="N321" s="15"/>
      <c r="O321" s="15"/>
      <c r="P321" s="15"/>
      <c r="Q321" s="15"/>
      <c r="R321" s="15"/>
      <c r="S321" s="15"/>
      <c r="T321" s="15"/>
      <c r="U321" s="15"/>
      <c r="V321" s="15"/>
      <c r="W321" s="15"/>
      <c r="X321" s="15"/>
      <c r="Y321" s="15"/>
      <c r="Z321" s="15"/>
      <c r="AA321" s="15"/>
      <c r="AB321" s="15"/>
      <c r="AC321" s="15"/>
      <c r="AD321" s="15"/>
      <c r="AE321" s="15"/>
      <c r="AF321" s="15"/>
      <c r="AG321" s="15"/>
      <c r="AH321" s="15"/>
      <c r="AI321" s="15"/>
      <c r="AJ321" s="15"/>
      <c r="AK321" s="15"/>
      <c r="AL321" s="15"/>
      <c r="AM321" s="15"/>
      <c r="AN321" s="15"/>
      <c r="AO321" s="15"/>
      <c r="AP321" s="15"/>
      <c r="AQ321" s="15"/>
      <c r="AR321" s="15"/>
      <c r="AS321" s="15"/>
      <c r="AT321" s="15"/>
      <c r="AU321" s="15"/>
      <c r="AV321" s="15"/>
      <c r="AW321" s="15"/>
      <c r="AX321" s="15"/>
      <c r="AY321" s="15"/>
      <c r="AZ321" s="15"/>
      <c r="BA321" s="15"/>
      <c r="BB321" s="15"/>
      <c r="BC321" s="15"/>
      <c r="BD321" s="15"/>
      <c r="BE321" s="15"/>
      <c r="BF321" s="15"/>
      <c r="BG321" s="15"/>
      <c r="BH321" s="15"/>
      <c r="BI321" s="15"/>
      <c r="BJ321" s="15"/>
      <c r="BK321" s="15"/>
      <c r="BL321" s="15"/>
      <c r="BM321" s="15"/>
      <c r="BN321" s="15"/>
      <c r="BO321" s="15"/>
      <c r="BP321" s="15"/>
      <c r="BQ321" s="15"/>
      <c r="BR321" s="15"/>
      <c r="BS321" s="15"/>
    </row>
    <row r="322" spans="1:71" s="12" customFormat="1">
      <c r="A322" s="2" t="s">
        <v>256</v>
      </c>
      <c r="B322" s="49" t="s">
        <v>122</v>
      </c>
      <c r="C322" s="4">
        <v>0</v>
      </c>
      <c r="D322" s="4">
        <v>0</v>
      </c>
      <c r="E322" s="4">
        <v>0</v>
      </c>
      <c r="F322" s="4">
        <f t="shared" si="41"/>
        <v>0</v>
      </c>
      <c r="G322" s="4" t="s">
        <v>10</v>
      </c>
      <c r="H322" s="8">
        <v>1.05100356465448</v>
      </c>
      <c r="I322" s="4" t="s">
        <v>10</v>
      </c>
      <c r="J322" s="30"/>
      <c r="K322" s="26"/>
      <c r="L322" s="26"/>
      <c r="M322" s="26"/>
      <c r="N322" s="26"/>
      <c r="O322" s="26"/>
      <c r="P322" s="26"/>
      <c r="Q322" s="26"/>
      <c r="R322" s="26"/>
      <c r="S322" s="26"/>
      <c r="T322" s="26"/>
      <c r="U322" s="26"/>
      <c r="V322" s="26"/>
      <c r="W322" s="26"/>
      <c r="X322" s="26"/>
      <c r="Y322" s="26"/>
      <c r="Z322" s="26"/>
      <c r="AA322" s="26"/>
      <c r="AB322" s="26"/>
      <c r="AC322" s="26"/>
      <c r="AD322" s="26"/>
      <c r="AE322" s="26"/>
      <c r="AF322" s="26"/>
      <c r="AG322" s="26"/>
      <c r="AH322" s="26"/>
      <c r="AI322" s="26"/>
      <c r="AJ322" s="26"/>
      <c r="AK322" s="26"/>
      <c r="AL322" s="26"/>
      <c r="AM322" s="26"/>
      <c r="AN322" s="26"/>
      <c r="AO322" s="26"/>
      <c r="AP322" s="26"/>
      <c r="AQ322" s="26"/>
      <c r="AR322" s="26"/>
      <c r="AS322" s="26"/>
      <c r="AT322" s="26"/>
      <c r="AU322" s="26"/>
      <c r="AV322" s="26"/>
      <c r="AW322" s="26"/>
      <c r="AX322" s="26"/>
      <c r="AY322" s="26"/>
      <c r="AZ322" s="26"/>
      <c r="BA322" s="26"/>
      <c r="BB322" s="26"/>
      <c r="BC322" s="26"/>
      <c r="BD322" s="26"/>
      <c r="BE322" s="26"/>
      <c r="BF322" s="26"/>
      <c r="BG322" s="26"/>
      <c r="BH322" s="26"/>
      <c r="BI322" s="26"/>
      <c r="BJ322" s="26"/>
      <c r="BK322" s="26"/>
      <c r="BL322" s="26"/>
      <c r="BM322" s="26"/>
      <c r="BN322" s="26"/>
      <c r="BO322" s="26"/>
      <c r="BP322" s="26"/>
      <c r="BQ322" s="26"/>
      <c r="BR322" s="26"/>
      <c r="BS322" s="26"/>
    </row>
    <row r="323" spans="1:71" s="12" customFormat="1">
      <c r="A323" s="2" t="s">
        <v>216</v>
      </c>
      <c r="B323" s="49" t="s">
        <v>247</v>
      </c>
      <c r="C323" s="4">
        <f>SUM($C$324)</f>
        <v>0</v>
      </c>
      <c r="D323" s="4">
        <f>SUM($D$324)</f>
        <v>0</v>
      </c>
      <c r="E323" s="4">
        <f>SUM($E$324)</f>
        <v>0</v>
      </c>
      <c r="F323" s="4">
        <f t="shared" si="41"/>
        <v>0</v>
      </c>
      <c r="G323" s="4" t="s">
        <v>10</v>
      </c>
      <c r="H323" s="4" t="s">
        <v>10</v>
      </c>
      <c r="I323" s="4">
        <f>SUM($I$324)</f>
        <v>0</v>
      </c>
      <c r="J323" s="30"/>
      <c r="K323" s="15"/>
      <c r="L323" s="15"/>
      <c r="M323" s="15"/>
      <c r="N323" s="15"/>
      <c r="O323" s="15"/>
      <c r="P323" s="15"/>
      <c r="Q323" s="15"/>
      <c r="R323" s="15"/>
      <c r="S323" s="15"/>
      <c r="T323" s="15"/>
      <c r="U323" s="15"/>
      <c r="V323" s="15"/>
      <c r="W323" s="15"/>
      <c r="X323" s="15"/>
      <c r="Y323" s="15"/>
      <c r="Z323" s="15"/>
      <c r="AA323" s="15"/>
      <c r="AB323" s="15"/>
      <c r="AC323" s="15"/>
      <c r="AD323" s="15"/>
      <c r="AE323" s="15"/>
      <c r="AF323" s="15"/>
      <c r="AG323" s="15"/>
      <c r="AH323" s="15"/>
      <c r="AI323" s="15"/>
      <c r="AJ323" s="15"/>
      <c r="AK323" s="15"/>
      <c r="AL323" s="15"/>
      <c r="AM323" s="15"/>
      <c r="AN323" s="15"/>
      <c r="AO323" s="15"/>
      <c r="AP323" s="15"/>
      <c r="AQ323" s="15"/>
      <c r="AR323" s="15"/>
      <c r="AS323" s="15"/>
      <c r="AT323" s="15"/>
      <c r="AU323" s="15"/>
      <c r="AV323" s="15"/>
      <c r="AW323" s="15"/>
      <c r="AX323" s="15"/>
      <c r="AY323" s="15"/>
      <c r="AZ323" s="15"/>
      <c r="BA323" s="15"/>
      <c r="BB323" s="15"/>
      <c r="BC323" s="15"/>
      <c r="BD323" s="15"/>
      <c r="BE323" s="15"/>
      <c r="BF323" s="15"/>
      <c r="BG323" s="15"/>
      <c r="BH323" s="15"/>
      <c r="BI323" s="15"/>
      <c r="BJ323" s="15"/>
      <c r="BK323" s="15"/>
      <c r="BL323" s="15"/>
      <c r="BM323" s="15"/>
      <c r="BN323" s="15"/>
      <c r="BO323" s="15"/>
      <c r="BP323" s="15"/>
      <c r="BQ323" s="15"/>
      <c r="BR323" s="15"/>
      <c r="BS323" s="15"/>
    </row>
    <row r="324" spans="1:71" s="12" customFormat="1">
      <c r="A324" s="2" t="s">
        <v>257</v>
      </c>
      <c r="B324" s="49" t="s">
        <v>127</v>
      </c>
      <c r="C324" s="4">
        <v>0</v>
      </c>
      <c r="D324" s="4">
        <v>0</v>
      </c>
      <c r="E324" s="4">
        <v>0</v>
      </c>
      <c r="F324" s="4">
        <f t="shared" si="41"/>
        <v>0</v>
      </c>
      <c r="G324" s="4" t="s">
        <v>10</v>
      </c>
      <c r="H324" s="8">
        <v>1.05100356465448</v>
      </c>
      <c r="I324" s="4" t="s">
        <v>10</v>
      </c>
      <c r="J324" s="30"/>
      <c r="K324" s="26"/>
      <c r="L324" s="26"/>
      <c r="M324" s="26"/>
      <c r="N324" s="26"/>
      <c r="O324" s="26"/>
      <c r="P324" s="26"/>
      <c r="Q324" s="26"/>
      <c r="R324" s="26"/>
      <c r="S324" s="26"/>
      <c r="T324" s="26"/>
      <c r="U324" s="26"/>
      <c r="V324" s="26"/>
      <c r="W324" s="26"/>
      <c r="X324" s="26"/>
      <c r="Y324" s="26"/>
      <c r="Z324" s="26"/>
      <c r="AA324" s="26"/>
      <c r="AB324" s="26"/>
      <c r="AC324" s="26"/>
      <c r="AD324" s="26"/>
      <c r="AE324" s="26"/>
      <c r="AF324" s="26"/>
      <c r="AG324" s="26"/>
      <c r="AH324" s="26"/>
      <c r="AI324" s="26"/>
      <c r="AJ324" s="26"/>
      <c r="AK324" s="26"/>
      <c r="AL324" s="26"/>
      <c r="AM324" s="26"/>
      <c r="AN324" s="26"/>
      <c r="AO324" s="26"/>
      <c r="AP324" s="26"/>
      <c r="AQ324" s="26"/>
      <c r="AR324" s="26"/>
      <c r="AS324" s="26"/>
      <c r="AT324" s="26"/>
      <c r="AU324" s="26"/>
      <c r="AV324" s="26"/>
      <c r="AW324" s="26"/>
      <c r="AX324" s="26"/>
      <c r="AY324" s="26"/>
      <c r="AZ324" s="26"/>
      <c r="BA324" s="26"/>
      <c r="BB324" s="26"/>
      <c r="BC324" s="26"/>
      <c r="BD324" s="26"/>
      <c r="BE324" s="26"/>
      <c r="BF324" s="26"/>
      <c r="BG324" s="26"/>
      <c r="BH324" s="26"/>
      <c r="BI324" s="26"/>
      <c r="BJ324" s="26"/>
      <c r="BK324" s="26"/>
      <c r="BL324" s="26"/>
      <c r="BM324" s="26"/>
      <c r="BN324" s="26"/>
      <c r="BO324" s="26"/>
      <c r="BP324" s="26"/>
      <c r="BQ324" s="26"/>
      <c r="BR324" s="26"/>
      <c r="BS324" s="26"/>
    </row>
    <row r="325" spans="1:71" ht="78.75">
      <c r="A325" s="34" t="s">
        <v>35</v>
      </c>
      <c r="B325" s="71" t="s">
        <v>8</v>
      </c>
      <c r="C325" s="70">
        <f>SUM($C$326,$C$338)</f>
        <v>0</v>
      </c>
      <c r="D325" s="70">
        <f>SUM($D$326,$D$338)</f>
        <v>1420</v>
      </c>
      <c r="E325" s="70">
        <f>SUM($E$326,$E$338)</f>
        <v>1538</v>
      </c>
      <c r="F325" s="70">
        <f t="shared" si="41"/>
        <v>986</v>
      </c>
      <c r="G325" s="70" t="s">
        <v>10</v>
      </c>
      <c r="H325" s="70" t="s">
        <v>10</v>
      </c>
      <c r="I325" s="70">
        <f>SUM($I$326,$I$338)</f>
        <v>3740.9461766954546</v>
      </c>
      <c r="J325" s="30"/>
    </row>
    <row r="326" spans="1:71">
      <c r="A326" s="2" t="s">
        <v>50</v>
      </c>
      <c r="B326" s="49" t="s">
        <v>53</v>
      </c>
      <c r="C326" s="4">
        <f>SUM($C$327,$C$333)</f>
        <v>0</v>
      </c>
      <c r="D326" s="4">
        <f>SUM($D$327,$D$333)</f>
        <v>100</v>
      </c>
      <c r="E326" s="4">
        <f>SUM($E$327,$E$333)</f>
        <v>100</v>
      </c>
      <c r="F326" s="4">
        <f t="shared" si="41"/>
        <v>66.666666666666671</v>
      </c>
      <c r="G326" s="4" t="s">
        <v>10</v>
      </c>
      <c r="H326" s="4" t="s">
        <v>10</v>
      </c>
      <c r="I326" s="4">
        <f>SUM($I$327,$I$333)</f>
        <v>498.09006265980491</v>
      </c>
      <c r="J326" s="30"/>
    </row>
    <row r="327" spans="1:71" s="12" customFormat="1">
      <c r="A327" s="2" t="s">
        <v>217</v>
      </c>
      <c r="B327" s="49" t="s">
        <v>52</v>
      </c>
      <c r="C327" s="4">
        <f>SUM($C$328:$C$332)</f>
        <v>0</v>
      </c>
      <c r="D327" s="4">
        <f>SUM($D$328:$D$332)</f>
        <v>100</v>
      </c>
      <c r="E327" s="4">
        <f>SUM($E$328:$E$332)</f>
        <v>100</v>
      </c>
      <c r="F327" s="4">
        <f t="shared" si="41"/>
        <v>66.666666666666671</v>
      </c>
      <c r="G327" s="4" t="s">
        <v>10</v>
      </c>
      <c r="H327" s="4" t="s">
        <v>10</v>
      </c>
      <c r="I327" s="4">
        <f>SUM($I$328:$I$332)</f>
        <v>498.09006265980491</v>
      </c>
      <c r="J327" s="30"/>
      <c r="K327" s="15"/>
      <c r="L327" s="15"/>
      <c r="M327" s="15"/>
      <c r="N327" s="15"/>
      <c r="O327" s="15"/>
      <c r="P327" s="15"/>
      <c r="Q327" s="15"/>
      <c r="R327" s="15"/>
      <c r="S327" s="15"/>
      <c r="T327" s="15"/>
      <c r="U327" s="15"/>
      <c r="V327" s="15"/>
      <c r="W327" s="15"/>
      <c r="X327" s="15"/>
      <c r="Y327" s="15"/>
      <c r="Z327" s="15"/>
      <c r="AA327" s="15"/>
      <c r="AB327" s="15"/>
      <c r="AC327" s="15"/>
      <c r="AD327" s="15"/>
      <c r="AE327" s="15"/>
      <c r="AF327" s="15"/>
      <c r="AG327" s="15"/>
      <c r="AH327" s="15"/>
      <c r="AI327" s="15"/>
      <c r="AJ327" s="15"/>
      <c r="AK327" s="15"/>
      <c r="AL327" s="15"/>
      <c r="AM327" s="15"/>
      <c r="AN327" s="15"/>
      <c r="AO327" s="15"/>
      <c r="AP327" s="15"/>
      <c r="AQ327" s="15"/>
      <c r="AR327" s="15"/>
      <c r="AS327" s="15"/>
      <c r="AT327" s="15"/>
      <c r="AU327" s="15"/>
      <c r="AV327" s="15"/>
      <c r="AW327" s="15"/>
      <c r="AX327" s="15"/>
      <c r="AY327" s="15"/>
      <c r="AZ327" s="15"/>
      <c r="BA327" s="15"/>
      <c r="BB327" s="15"/>
      <c r="BC327" s="15"/>
      <c r="BD327" s="15"/>
      <c r="BE327" s="15"/>
      <c r="BF327" s="15"/>
      <c r="BG327" s="15"/>
      <c r="BH327" s="15"/>
      <c r="BI327" s="15"/>
      <c r="BJ327" s="15"/>
      <c r="BK327" s="15"/>
      <c r="BL327" s="15"/>
      <c r="BM327" s="15"/>
      <c r="BN327" s="15"/>
      <c r="BO327" s="15"/>
      <c r="BP327" s="15"/>
      <c r="BQ327" s="15"/>
      <c r="BR327" s="15"/>
      <c r="BS327" s="15"/>
    </row>
    <row r="328" spans="1:71" s="12" customFormat="1">
      <c r="A328" s="2" t="s">
        <v>218</v>
      </c>
      <c r="B328" s="49" t="s">
        <v>42</v>
      </c>
      <c r="C328" s="4">
        <v>0</v>
      </c>
      <c r="D328" s="4">
        <v>0</v>
      </c>
      <c r="E328" s="4">
        <v>100</v>
      </c>
      <c r="F328" s="4">
        <f t="shared" si="41"/>
        <v>33.333333333333336</v>
      </c>
      <c r="G328" s="4">
        <f>G329</f>
        <v>9518.045299895668</v>
      </c>
      <c r="H328" s="8">
        <v>1.05100356465448</v>
      </c>
      <c r="I328" s="4">
        <f t="shared" ref="I328:I332" si="51">(F328*G328*H328)/1000</f>
        <v>333.44998462443891</v>
      </c>
      <c r="J328" s="23"/>
      <c r="K328" s="26"/>
      <c r="L328" s="26"/>
      <c r="M328" s="26"/>
      <c r="N328" s="26"/>
      <c r="O328" s="26"/>
      <c r="P328" s="26"/>
      <c r="Q328" s="26"/>
      <c r="R328" s="26"/>
      <c r="S328" s="26"/>
      <c r="T328" s="26"/>
      <c r="U328" s="26"/>
      <c r="V328" s="26"/>
      <c r="W328" s="26"/>
      <c r="X328" s="26"/>
      <c r="Y328" s="26"/>
      <c r="Z328" s="26"/>
      <c r="AA328" s="26"/>
      <c r="AB328" s="26"/>
      <c r="AC328" s="26"/>
      <c r="AD328" s="26"/>
      <c r="AE328" s="26"/>
      <c r="AF328" s="26"/>
      <c r="AG328" s="26"/>
      <c r="AH328" s="26"/>
      <c r="AI328" s="26"/>
      <c r="AJ328" s="26"/>
      <c r="AK328" s="26"/>
      <c r="AL328" s="26"/>
      <c r="AM328" s="26"/>
      <c r="AN328" s="26"/>
      <c r="AO328" s="26"/>
      <c r="AP328" s="26"/>
      <c r="AQ328" s="26"/>
      <c r="AR328" s="26"/>
      <c r="AS328" s="26"/>
      <c r="AT328" s="26"/>
      <c r="AU328" s="26"/>
      <c r="AV328" s="26"/>
      <c r="AW328" s="26"/>
      <c r="AX328" s="26"/>
      <c r="AY328" s="26"/>
      <c r="AZ328" s="26"/>
      <c r="BA328" s="26"/>
      <c r="BB328" s="26"/>
      <c r="BC328" s="26"/>
      <c r="BD328" s="26"/>
      <c r="BE328" s="26"/>
      <c r="BF328" s="26"/>
      <c r="BG328" s="26"/>
      <c r="BH328" s="26"/>
      <c r="BI328" s="26"/>
      <c r="BJ328" s="26"/>
      <c r="BK328" s="26"/>
      <c r="BL328" s="26"/>
      <c r="BM328" s="26"/>
      <c r="BN328" s="26"/>
      <c r="BO328" s="26"/>
      <c r="BP328" s="26"/>
      <c r="BQ328" s="26"/>
      <c r="BR328" s="26"/>
      <c r="BS328" s="26"/>
    </row>
    <row r="329" spans="1:71" s="12" customFormat="1" ht="31.5" collapsed="1">
      <c r="A329" s="2" t="s">
        <v>219</v>
      </c>
      <c r="B329" s="49" t="s">
        <v>45</v>
      </c>
      <c r="C329" s="4">
        <v>0</v>
      </c>
      <c r="D329" s="4">
        <v>0</v>
      </c>
      <c r="E329" s="4">
        <v>0</v>
      </c>
      <c r="F329" s="4">
        <f t="shared" si="41"/>
        <v>0</v>
      </c>
      <c r="G329" s="4">
        <v>9518.045299895668</v>
      </c>
      <c r="H329" s="8">
        <v>1.05100356465448</v>
      </c>
      <c r="I329" s="4">
        <f t="shared" si="51"/>
        <v>0</v>
      </c>
      <c r="J329" s="23"/>
      <c r="K329" s="26"/>
      <c r="L329" s="26"/>
      <c r="M329" s="26"/>
      <c r="N329" s="26"/>
      <c r="O329" s="26"/>
      <c r="P329" s="26"/>
      <c r="Q329" s="26"/>
      <c r="R329" s="26"/>
      <c r="S329" s="26"/>
      <c r="T329" s="26"/>
      <c r="U329" s="26"/>
      <c r="V329" s="26"/>
      <c r="W329" s="26"/>
      <c r="X329" s="26"/>
      <c r="Y329" s="26"/>
      <c r="Z329" s="26"/>
      <c r="AA329" s="26"/>
      <c r="AB329" s="26"/>
      <c r="AC329" s="26"/>
      <c r="AD329" s="26"/>
      <c r="AE329" s="26"/>
      <c r="AF329" s="26"/>
      <c r="AG329" s="26"/>
      <c r="AH329" s="26"/>
      <c r="AI329" s="26"/>
      <c r="AJ329" s="26"/>
      <c r="AK329" s="26"/>
      <c r="AL329" s="26"/>
      <c r="AM329" s="26"/>
      <c r="AN329" s="26"/>
      <c r="AO329" s="26"/>
      <c r="AP329" s="26"/>
      <c r="AQ329" s="26"/>
      <c r="AR329" s="26"/>
      <c r="AS329" s="26"/>
      <c r="AT329" s="26"/>
      <c r="AU329" s="26"/>
      <c r="AV329" s="26"/>
      <c r="AW329" s="26"/>
      <c r="AX329" s="26"/>
      <c r="AY329" s="26"/>
      <c r="AZ329" s="26"/>
      <c r="BA329" s="26"/>
      <c r="BB329" s="26"/>
      <c r="BC329" s="26"/>
      <c r="BD329" s="26"/>
      <c r="BE329" s="26"/>
      <c r="BF329" s="26"/>
      <c r="BG329" s="26"/>
      <c r="BH329" s="26"/>
      <c r="BI329" s="26"/>
      <c r="BJ329" s="26"/>
      <c r="BK329" s="26"/>
      <c r="BL329" s="26"/>
      <c r="BM329" s="26"/>
      <c r="BN329" s="26"/>
      <c r="BO329" s="26"/>
      <c r="BP329" s="26"/>
      <c r="BQ329" s="26"/>
      <c r="BR329" s="26"/>
      <c r="BS329" s="26"/>
    </row>
    <row r="330" spans="1:71" s="12" customFormat="1" ht="31.5" collapsed="1">
      <c r="A330" s="2" t="s">
        <v>220</v>
      </c>
      <c r="B330" s="49" t="s">
        <v>43</v>
      </c>
      <c r="C330" s="4">
        <v>0</v>
      </c>
      <c r="D330" s="4">
        <v>100</v>
      </c>
      <c r="E330" s="4">
        <v>0</v>
      </c>
      <c r="F330" s="4">
        <f t="shared" si="41"/>
        <v>33.333333333333336</v>
      </c>
      <c r="G330" s="4">
        <v>4699.5105508369561</v>
      </c>
      <c r="H330" s="8">
        <v>1.05100356465448</v>
      </c>
      <c r="I330" s="4">
        <f t="shared" si="51"/>
        <v>164.640078035366</v>
      </c>
      <c r="J330" s="23"/>
      <c r="K330" s="26"/>
      <c r="L330" s="26"/>
      <c r="M330" s="26"/>
      <c r="N330" s="26"/>
      <c r="O330" s="26"/>
      <c r="P330" s="26"/>
      <c r="Q330" s="26"/>
      <c r="R330" s="26"/>
      <c r="S330" s="26"/>
      <c r="T330" s="26"/>
      <c r="U330" s="26"/>
      <c r="V330" s="26"/>
      <c r="W330" s="26"/>
      <c r="X330" s="26"/>
      <c r="Y330" s="26"/>
      <c r="Z330" s="26"/>
      <c r="AA330" s="26"/>
      <c r="AB330" s="26"/>
      <c r="AC330" s="26"/>
      <c r="AD330" s="26"/>
      <c r="AE330" s="26"/>
      <c r="AF330" s="26"/>
      <c r="AG330" s="26"/>
      <c r="AH330" s="26"/>
      <c r="AI330" s="26"/>
      <c r="AJ330" s="26"/>
      <c r="AK330" s="26"/>
      <c r="AL330" s="26"/>
      <c r="AM330" s="26"/>
      <c r="AN330" s="26"/>
      <c r="AO330" s="26"/>
      <c r="AP330" s="26"/>
      <c r="AQ330" s="26"/>
      <c r="AR330" s="26"/>
      <c r="AS330" s="26"/>
      <c r="AT330" s="26"/>
      <c r="AU330" s="26"/>
      <c r="AV330" s="26"/>
      <c r="AW330" s="26"/>
      <c r="AX330" s="26"/>
      <c r="AY330" s="26"/>
      <c r="AZ330" s="26"/>
      <c r="BA330" s="26"/>
      <c r="BB330" s="26"/>
      <c r="BC330" s="26"/>
      <c r="BD330" s="26"/>
      <c r="BE330" s="26"/>
      <c r="BF330" s="26"/>
      <c r="BG330" s="26"/>
      <c r="BH330" s="26"/>
      <c r="BI330" s="26"/>
      <c r="BJ330" s="26"/>
      <c r="BK330" s="26"/>
      <c r="BL330" s="26"/>
      <c r="BM330" s="26"/>
      <c r="BN330" s="26"/>
      <c r="BO330" s="26"/>
      <c r="BP330" s="26"/>
      <c r="BQ330" s="26"/>
      <c r="BR330" s="26"/>
      <c r="BS330" s="26"/>
    </row>
    <row r="331" spans="1:71" s="12" customFormat="1" ht="31.5">
      <c r="A331" s="2" t="s">
        <v>221</v>
      </c>
      <c r="B331" s="61" t="s">
        <v>443</v>
      </c>
      <c r="C331" s="4">
        <v>0</v>
      </c>
      <c r="D331" s="4">
        <v>0</v>
      </c>
      <c r="E331" s="4">
        <v>0</v>
      </c>
      <c r="F331" s="4">
        <f t="shared" si="41"/>
        <v>0</v>
      </c>
      <c r="G331" s="4">
        <v>5191.3365041352217</v>
      </c>
      <c r="H331" s="8">
        <v>1.05100356465448</v>
      </c>
      <c r="I331" s="4">
        <f t="shared" si="51"/>
        <v>0</v>
      </c>
      <c r="J331" s="23"/>
      <c r="K331" s="26"/>
      <c r="L331" s="26"/>
      <c r="M331" s="26"/>
      <c r="N331" s="26"/>
      <c r="O331" s="26"/>
      <c r="P331" s="26"/>
      <c r="Q331" s="26"/>
      <c r="R331" s="26"/>
      <c r="S331" s="26"/>
      <c r="T331" s="26"/>
      <c r="U331" s="26"/>
      <c r="V331" s="26"/>
      <c r="W331" s="26"/>
      <c r="X331" s="26"/>
      <c r="Y331" s="26"/>
      <c r="Z331" s="26"/>
      <c r="AA331" s="26"/>
      <c r="AB331" s="26"/>
      <c r="AC331" s="26"/>
      <c r="AD331" s="26"/>
      <c r="AE331" s="26"/>
      <c r="AF331" s="26"/>
      <c r="AG331" s="26"/>
      <c r="AH331" s="26"/>
      <c r="AI331" s="26"/>
      <c r="AJ331" s="26"/>
      <c r="AK331" s="26"/>
      <c r="AL331" s="26"/>
      <c r="AM331" s="26"/>
      <c r="AN331" s="26"/>
      <c r="AO331" s="26"/>
      <c r="AP331" s="26"/>
      <c r="AQ331" s="26"/>
      <c r="AR331" s="26"/>
      <c r="AS331" s="26"/>
      <c r="AT331" s="26"/>
      <c r="AU331" s="26"/>
      <c r="AV331" s="26"/>
      <c r="AW331" s="26"/>
      <c r="AX331" s="26"/>
      <c r="AY331" s="26"/>
      <c r="AZ331" s="26"/>
      <c r="BA331" s="26"/>
      <c r="BB331" s="26"/>
      <c r="BC331" s="26"/>
      <c r="BD331" s="26"/>
      <c r="BE331" s="26"/>
      <c r="BF331" s="26"/>
      <c r="BG331" s="26"/>
      <c r="BH331" s="26"/>
      <c r="BI331" s="26"/>
      <c r="BJ331" s="26"/>
      <c r="BK331" s="26"/>
      <c r="BL331" s="26"/>
      <c r="BM331" s="26"/>
      <c r="BN331" s="26"/>
      <c r="BO331" s="26"/>
      <c r="BP331" s="26"/>
      <c r="BQ331" s="26"/>
      <c r="BR331" s="26"/>
      <c r="BS331" s="26"/>
    </row>
    <row r="332" spans="1:71" ht="31.5">
      <c r="A332" s="2" t="s">
        <v>222</v>
      </c>
      <c r="B332" s="61" t="s">
        <v>310</v>
      </c>
      <c r="C332" s="4">
        <v>0</v>
      </c>
      <c r="D332" s="4">
        <v>0</v>
      </c>
      <c r="E332" s="4">
        <v>0</v>
      </c>
      <c r="F332" s="4">
        <f t="shared" si="41"/>
        <v>0</v>
      </c>
      <c r="G332" s="4">
        <v>4578.5297396293417</v>
      </c>
      <c r="H332" s="8">
        <v>1.05100356465448</v>
      </c>
      <c r="I332" s="4">
        <f t="shared" si="51"/>
        <v>0</v>
      </c>
      <c r="J332" s="23"/>
      <c r="K332" s="26"/>
      <c r="L332" s="26"/>
      <c r="M332" s="26"/>
      <c r="N332" s="26"/>
      <c r="O332" s="26"/>
      <c r="P332" s="26"/>
      <c r="Q332" s="26"/>
      <c r="R332" s="26"/>
      <c r="S332" s="26"/>
      <c r="T332" s="26"/>
      <c r="U332" s="26"/>
      <c r="V332" s="26"/>
      <c r="W332" s="26"/>
      <c r="X332" s="26"/>
      <c r="Y332" s="26"/>
      <c r="Z332" s="26"/>
      <c r="AA332" s="26"/>
      <c r="AB332" s="26"/>
      <c r="AC332" s="26"/>
      <c r="AD332" s="26"/>
      <c r="AE332" s="26"/>
      <c r="AF332" s="26"/>
      <c r="AG332" s="26"/>
      <c r="AH332" s="26"/>
      <c r="AI332" s="26"/>
      <c r="AJ332" s="26"/>
      <c r="AK332" s="26"/>
      <c r="AL332" s="26"/>
      <c r="AM332" s="26"/>
      <c r="AN332" s="26"/>
      <c r="AO332" s="26"/>
      <c r="AP332" s="26"/>
      <c r="AQ332" s="26"/>
      <c r="AR332" s="26"/>
      <c r="AS332" s="26"/>
      <c r="AT332" s="26"/>
      <c r="AU332" s="26"/>
      <c r="AV332" s="26"/>
      <c r="AW332" s="26"/>
      <c r="AX332" s="26"/>
      <c r="AY332" s="26"/>
      <c r="AZ332" s="26"/>
      <c r="BA332" s="26"/>
      <c r="BB332" s="26"/>
      <c r="BC332" s="26"/>
      <c r="BD332" s="26"/>
      <c r="BE332" s="26"/>
      <c r="BF332" s="26"/>
      <c r="BG332" s="26"/>
      <c r="BH332" s="26"/>
      <c r="BI332" s="26"/>
      <c r="BJ332" s="26"/>
      <c r="BK332" s="26"/>
      <c r="BL332" s="26"/>
      <c r="BM332" s="26"/>
      <c r="BN332" s="26"/>
      <c r="BO332" s="26"/>
      <c r="BP332" s="26"/>
      <c r="BQ332" s="26"/>
      <c r="BR332" s="26"/>
      <c r="BS332" s="26"/>
    </row>
    <row r="333" spans="1:71" s="12" customFormat="1">
      <c r="A333" s="2" t="s">
        <v>223</v>
      </c>
      <c r="B333" s="49" t="s">
        <v>136</v>
      </c>
      <c r="C333" s="4">
        <f>SUM($C$334:$C$337)</f>
        <v>0</v>
      </c>
      <c r="D333" s="4">
        <f>SUM($D$334:$D$337)</f>
        <v>0</v>
      </c>
      <c r="E333" s="4">
        <f>SUM($E$334:$E$337)</f>
        <v>0</v>
      </c>
      <c r="F333" s="4">
        <f t="shared" si="41"/>
        <v>0</v>
      </c>
      <c r="G333" s="4" t="s">
        <v>10</v>
      </c>
      <c r="H333" s="4" t="s">
        <v>10</v>
      </c>
      <c r="I333" s="4">
        <f>SUM($I$334:$I$337)</f>
        <v>0</v>
      </c>
      <c r="J333" s="30"/>
      <c r="K333" s="15"/>
      <c r="L333" s="15"/>
      <c r="M333" s="15"/>
      <c r="N333" s="15"/>
      <c r="O333" s="15"/>
      <c r="P333" s="15"/>
      <c r="Q333" s="15"/>
      <c r="R333" s="15"/>
      <c r="S333" s="15"/>
      <c r="T333" s="15"/>
      <c r="U333" s="15"/>
      <c r="V333" s="15"/>
      <c r="W333" s="15"/>
      <c r="X333" s="15"/>
      <c r="Y333" s="15"/>
      <c r="Z333" s="15"/>
      <c r="AA333" s="15"/>
      <c r="AB333" s="15"/>
      <c r="AC333" s="15"/>
      <c r="AD333" s="15"/>
      <c r="AE333" s="15"/>
      <c r="AF333" s="15"/>
      <c r="AG333" s="15"/>
      <c r="AH333" s="15"/>
      <c r="AI333" s="15"/>
      <c r="AJ333" s="15"/>
      <c r="AK333" s="15"/>
      <c r="AL333" s="15"/>
      <c r="AM333" s="15"/>
      <c r="AN333" s="15"/>
      <c r="AO333" s="15"/>
      <c r="AP333" s="15"/>
      <c r="AQ333" s="15"/>
      <c r="AR333" s="15"/>
      <c r="AS333" s="15"/>
      <c r="AT333" s="15"/>
      <c r="AU333" s="15"/>
      <c r="AV333" s="15"/>
      <c r="AW333" s="15"/>
      <c r="AX333" s="15"/>
      <c r="AY333" s="15"/>
      <c r="AZ333" s="15"/>
      <c r="BA333" s="15"/>
      <c r="BB333" s="15"/>
      <c r="BC333" s="15"/>
      <c r="BD333" s="15"/>
      <c r="BE333" s="15"/>
      <c r="BF333" s="15"/>
      <c r="BG333" s="15"/>
      <c r="BH333" s="15"/>
      <c r="BI333" s="15"/>
      <c r="BJ333" s="15"/>
      <c r="BK333" s="15"/>
      <c r="BL333" s="15"/>
      <c r="BM333" s="15"/>
      <c r="BN333" s="15"/>
      <c r="BO333" s="15"/>
      <c r="BP333" s="15"/>
      <c r="BQ333" s="15"/>
      <c r="BR333" s="15"/>
      <c r="BS333" s="15"/>
    </row>
    <row r="334" spans="1:71" ht="31.5">
      <c r="A334" s="2" t="s">
        <v>224</v>
      </c>
      <c r="B334" s="49" t="s">
        <v>43</v>
      </c>
      <c r="C334" s="4">
        <v>0</v>
      </c>
      <c r="D334" s="4">
        <v>0</v>
      </c>
      <c r="E334" s="4">
        <v>0</v>
      </c>
      <c r="F334" s="4">
        <f t="shared" si="41"/>
        <v>0</v>
      </c>
      <c r="G334" s="4">
        <v>14521.722316941228</v>
      </c>
      <c r="H334" s="8">
        <v>1.05100356465448</v>
      </c>
      <c r="I334" s="4">
        <f t="shared" ref="I334:I337" si="52">(F334*G334*H334)/1000</f>
        <v>0</v>
      </c>
      <c r="J334" s="23"/>
      <c r="K334" s="26"/>
      <c r="L334" s="26"/>
      <c r="M334" s="26"/>
      <c r="N334" s="26"/>
      <c r="O334" s="26"/>
      <c r="P334" s="26"/>
      <c r="Q334" s="26"/>
      <c r="R334" s="26"/>
      <c r="S334" s="26"/>
      <c r="T334" s="26"/>
      <c r="U334" s="26"/>
      <c r="V334" s="26"/>
      <c r="W334" s="26"/>
      <c r="X334" s="26"/>
      <c r="Y334" s="26"/>
      <c r="Z334" s="26"/>
      <c r="AA334" s="26"/>
      <c r="AB334" s="26"/>
      <c r="AC334" s="26"/>
      <c r="AD334" s="26"/>
      <c r="AE334" s="26"/>
      <c r="AF334" s="26"/>
      <c r="AG334" s="26"/>
      <c r="AH334" s="26"/>
      <c r="AI334" s="26"/>
      <c r="AJ334" s="26"/>
      <c r="AK334" s="26"/>
      <c r="AL334" s="26"/>
      <c r="AM334" s="26"/>
      <c r="AN334" s="26"/>
      <c r="AO334" s="26"/>
      <c r="AP334" s="26"/>
      <c r="AQ334" s="26"/>
      <c r="AR334" s="26"/>
      <c r="AS334" s="26"/>
      <c r="AT334" s="26"/>
      <c r="AU334" s="26"/>
      <c r="AV334" s="26"/>
      <c r="AW334" s="26"/>
      <c r="AX334" s="26"/>
      <c r="AY334" s="26"/>
      <c r="AZ334" s="26"/>
      <c r="BA334" s="26"/>
      <c r="BB334" s="26"/>
      <c r="BC334" s="26"/>
      <c r="BD334" s="26"/>
      <c r="BE334" s="26"/>
      <c r="BF334" s="26"/>
      <c r="BG334" s="26"/>
      <c r="BH334" s="26"/>
      <c r="BI334" s="26"/>
      <c r="BJ334" s="26"/>
      <c r="BK334" s="26"/>
      <c r="BL334" s="26"/>
      <c r="BM334" s="26"/>
      <c r="BN334" s="26"/>
      <c r="BO334" s="26"/>
      <c r="BP334" s="26"/>
      <c r="BQ334" s="26"/>
      <c r="BR334" s="26"/>
      <c r="BS334" s="26"/>
    </row>
    <row r="335" spans="1:71" ht="31.5">
      <c r="A335" s="2" t="s">
        <v>225</v>
      </c>
      <c r="B335" s="49" t="s">
        <v>44</v>
      </c>
      <c r="C335" s="4">
        <v>0</v>
      </c>
      <c r="D335" s="4">
        <v>0</v>
      </c>
      <c r="E335" s="4">
        <v>0</v>
      </c>
      <c r="F335" s="4">
        <f t="shared" si="41"/>
        <v>0</v>
      </c>
      <c r="G335" s="4" t="s">
        <v>10</v>
      </c>
      <c r="H335" s="8">
        <v>1.05100356465448</v>
      </c>
      <c r="I335" s="4" t="s">
        <v>10</v>
      </c>
      <c r="J335" s="23"/>
      <c r="K335" s="26"/>
      <c r="L335" s="26"/>
      <c r="M335" s="26"/>
      <c r="N335" s="26"/>
      <c r="O335" s="26"/>
      <c r="P335" s="26"/>
      <c r="Q335" s="26"/>
      <c r="R335" s="26"/>
      <c r="S335" s="26"/>
      <c r="T335" s="26"/>
      <c r="U335" s="26"/>
      <c r="V335" s="26"/>
      <c r="W335" s="26"/>
      <c r="X335" s="26"/>
      <c r="Y335" s="26"/>
      <c r="Z335" s="26"/>
      <c r="AA335" s="26"/>
      <c r="AB335" s="26"/>
      <c r="AC335" s="26"/>
      <c r="AD335" s="26"/>
      <c r="AE335" s="26"/>
      <c r="AF335" s="26"/>
      <c r="AG335" s="26"/>
      <c r="AH335" s="26"/>
      <c r="AI335" s="26"/>
      <c r="AJ335" s="26"/>
      <c r="AK335" s="26"/>
      <c r="AL335" s="26"/>
      <c r="AM335" s="26"/>
      <c r="AN335" s="26"/>
      <c r="AO335" s="26"/>
      <c r="AP335" s="26"/>
      <c r="AQ335" s="26"/>
      <c r="AR335" s="26"/>
      <c r="AS335" s="26"/>
      <c r="AT335" s="26"/>
      <c r="AU335" s="26"/>
      <c r="AV335" s="26"/>
      <c r="AW335" s="26"/>
      <c r="AX335" s="26"/>
      <c r="AY335" s="26"/>
      <c r="AZ335" s="26"/>
      <c r="BA335" s="26"/>
      <c r="BB335" s="26"/>
      <c r="BC335" s="26"/>
      <c r="BD335" s="26"/>
      <c r="BE335" s="26"/>
      <c r="BF335" s="26"/>
      <c r="BG335" s="26"/>
      <c r="BH335" s="26"/>
      <c r="BI335" s="26"/>
      <c r="BJ335" s="26"/>
      <c r="BK335" s="26"/>
      <c r="BL335" s="26"/>
      <c r="BM335" s="26"/>
      <c r="BN335" s="26"/>
      <c r="BO335" s="26"/>
      <c r="BP335" s="26"/>
      <c r="BQ335" s="26"/>
      <c r="BR335" s="26"/>
      <c r="BS335" s="26"/>
    </row>
    <row r="336" spans="1:71" s="12" customFormat="1" ht="31.5">
      <c r="A336" s="2" t="s">
        <v>226</v>
      </c>
      <c r="B336" s="61" t="s">
        <v>310</v>
      </c>
      <c r="C336" s="4">
        <v>0</v>
      </c>
      <c r="D336" s="4">
        <v>0</v>
      </c>
      <c r="E336" s="4">
        <v>0</v>
      </c>
      <c r="F336" s="4">
        <f t="shared" si="41"/>
        <v>0</v>
      </c>
      <c r="G336" s="4">
        <v>11973.212832159392</v>
      </c>
      <c r="H336" s="8">
        <v>1.05100356465448</v>
      </c>
      <c r="I336" s="4">
        <f t="shared" si="52"/>
        <v>0</v>
      </c>
      <c r="J336" s="23"/>
      <c r="K336" s="26"/>
      <c r="L336" s="26"/>
      <c r="M336" s="26"/>
      <c r="N336" s="26"/>
      <c r="O336" s="26"/>
      <c r="P336" s="26"/>
      <c r="Q336" s="26"/>
      <c r="R336" s="26"/>
      <c r="S336" s="26"/>
      <c r="T336" s="26"/>
      <c r="U336" s="26"/>
      <c r="V336" s="26"/>
      <c r="W336" s="26"/>
      <c r="X336" s="26"/>
      <c r="Y336" s="26"/>
      <c r="Z336" s="26"/>
      <c r="AA336" s="26"/>
      <c r="AB336" s="26"/>
      <c r="AC336" s="26"/>
      <c r="AD336" s="26"/>
      <c r="AE336" s="26"/>
      <c r="AF336" s="26"/>
      <c r="AG336" s="26"/>
      <c r="AH336" s="26"/>
      <c r="AI336" s="26"/>
      <c r="AJ336" s="26"/>
      <c r="AK336" s="26"/>
      <c r="AL336" s="26"/>
      <c r="AM336" s="26"/>
      <c r="AN336" s="26"/>
      <c r="AO336" s="26"/>
      <c r="AP336" s="26"/>
      <c r="AQ336" s="26"/>
      <c r="AR336" s="26"/>
      <c r="AS336" s="26"/>
      <c r="AT336" s="26"/>
      <c r="AU336" s="26"/>
      <c r="AV336" s="26"/>
      <c r="AW336" s="26"/>
      <c r="AX336" s="26"/>
      <c r="AY336" s="26"/>
      <c r="AZ336" s="26"/>
      <c r="BA336" s="26"/>
      <c r="BB336" s="26"/>
      <c r="BC336" s="26"/>
      <c r="BD336" s="26"/>
      <c r="BE336" s="26"/>
      <c r="BF336" s="26"/>
      <c r="BG336" s="26"/>
      <c r="BH336" s="26"/>
      <c r="BI336" s="26"/>
      <c r="BJ336" s="26"/>
      <c r="BK336" s="26"/>
      <c r="BL336" s="26"/>
      <c r="BM336" s="26"/>
      <c r="BN336" s="26"/>
      <c r="BO336" s="26"/>
      <c r="BP336" s="26"/>
      <c r="BQ336" s="26"/>
      <c r="BR336" s="26"/>
      <c r="BS336" s="26"/>
    </row>
    <row r="337" spans="1:71" s="12" customFormat="1" collapsed="1">
      <c r="A337" s="2" t="s">
        <v>227</v>
      </c>
      <c r="B337" s="49" t="s">
        <v>141</v>
      </c>
      <c r="C337" s="4">
        <v>0</v>
      </c>
      <c r="D337" s="4">
        <v>0</v>
      </c>
      <c r="E337" s="4">
        <v>0</v>
      </c>
      <c r="F337" s="4">
        <f t="shared" si="41"/>
        <v>0</v>
      </c>
      <c r="G337" s="4">
        <v>8259.56601107397</v>
      </c>
      <c r="H337" s="8">
        <v>1.05100356465448</v>
      </c>
      <c r="I337" s="4">
        <f t="shared" si="52"/>
        <v>0</v>
      </c>
      <c r="J337" s="23"/>
      <c r="K337" s="26"/>
      <c r="L337" s="26"/>
      <c r="M337" s="26"/>
      <c r="N337" s="26"/>
      <c r="O337" s="26"/>
      <c r="P337" s="26"/>
      <c r="Q337" s="26"/>
      <c r="R337" s="26"/>
      <c r="S337" s="26"/>
      <c r="T337" s="26"/>
      <c r="U337" s="26"/>
      <c r="V337" s="26"/>
      <c r="W337" s="26"/>
      <c r="X337" s="26"/>
      <c r="Y337" s="26"/>
      <c r="Z337" s="26"/>
      <c r="AA337" s="26"/>
      <c r="AB337" s="26"/>
      <c r="AC337" s="26"/>
      <c r="AD337" s="26"/>
      <c r="AE337" s="26"/>
      <c r="AF337" s="26"/>
      <c r="AG337" s="26"/>
      <c r="AH337" s="26"/>
      <c r="AI337" s="26"/>
      <c r="AJ337" s="26"/>
      <c r="AK337" s="26"/>
      <c r="AL337" s="26"/>
      <c r="AM337" s="26"/>
      <c r="AN337" s="26"/>
      <c r="AO337" s="26"/>
      <c r="AP337" s="26"/>
      <c r="AQ337" s="26"/>
      <c r="AR337" s="26"/>
      <c r="AS337" s="26"/>
      <c r="AT337" s="26"/>
      <c r="AU337" s="26"/>
      <c r="AV337" s="26"/>
      <c r="AW337" s="26"/>
      <c r="AX337" s="26"/>
      <c r="AY337" s="26"/>
      <c r="AZ337" s="26"/>
      <c r="BA337" s="26"/>
      <c r="BB337" s="26"/>
      <c r="BC337" s="26"/>
      <c r="BD337" s="26"/>
      <c r="BE337" s="26"/>
      <c r="BF337" s="26"/>
      <c r="BG337" s="26"/>
      <c r="BH337" s="26"/>
      <c r="BI337" s="26"/>
      <c r="BJ337" s="26"/>
      <c r="BK337" s="26"/>
      <c r="BL337" s="26"/>
      <c r="BM337" s="26"/>
      <c r="BN337" s="26"/>
      <c r="BO337" s="26"/>
      <c r="BP337" s="26"/>
      <c r="BQ337" s="26"/>
      <c r="BR337" s="26"/>
      <c r="BS337" s="26"/>
    </row>
    <row r="338" spans="1:71" s="12" customFormat="1" collapsed="1">
      <c r="A338" s="2" t="s">
        <v>51</v>
      </c>
      <c r="B338" s="49" t="s">
        <v>54</v>
      </c>
      <c r="C338" s="4">
        <f>SUM($C$339,$C$345)</f>
        <v>0</v>
      </c>
      <c r="D338" s="4">
        <f>SUM($D$339,$D$345)</f>
        <v>1320</v>
      </c>
      <c r="E338" s="4">
        <f>SUM($E$339,$E$345)</f>
        <v>1438</v>
      </c>
      <c r="F338" s="4">
        <f t="shared" ref="F338:F354" si="53">SUM(C338:E338)/3</f>
        <v>919.33333333333337</v>
      </c>
      <c r="G338" s="4" t="s">
        <v>10</v>
      </c>
      <c r="H338" s="4" t="s">
        <v>10</v>
      </c>
      <c r="I338" s="4">
        <f>SUM($I$339,$I$345)</f>
        <v>3242.8561140356496</v>
      </c>
      <c r="J338" s="30"/>
      <c r="K338" s="15"/>
      <c r="L338" s="15"/>
      <c r="M338" s="15"/>
      <c r="N338" s="15"/>
      <c r="O338" s="15"/>
      <c r="P338" s="15"/>
      <c r="Q338" s="15"/>
      <c r="R338" s="15"/>
      <c r="S338" s="15"/>
      <c r="T338" s="15"/>
      <c r="U338" s="15"/>
      <c r="V338" s="15"/>
      <c r="W338" s="15"/>
      <c r="X338" s="15"/>
      <c r="Y338" s="15"/>
      <c r="Z338" s="15"/>
      <c r="AA338" s="15"/>
      <c r="AB338" s="15"/>
      <c r="AC338" s="15"/>
      <c r="AD338" s="15"/>
      <c r="AE338" s="15"/>
      <c r="AF338" s="15"/>
      <c r="AG338" s="15"/>
      <c r="AH338" s="15"/>
      <c r="AI338" s="15"/>
      <c r="AJ338" s="15"/>
      <c r="AK338" s="15"/>
      <c r="AL338" s="15"/>
      <c r="AM338" s="15"/>
      <c r="AN338" s="15"/>
      <c r="AO338" s="15"/>
      <c r="AP338" s="15"/>
      <c r="AQ338" s="15"/>
      <c r="AR338" s="15"/>
      <c r="AS338" s="15"/>
      <c r="AT338" s="15"/>
      <c r="AU338" s="15"/>
      <c r="AV338" s="15"/>
      <c r="AW338" s="15"/>
      <c r="AX338" s="15"/>
      <c r="AY338" s="15"/>
      <c r="AZ338" s="15"/>
      <c r="BA338" s="15"/>
      <c r="BB338" s="15"/>
      <c r="BC338" s="15"/>
      <c r="BD338" s="15"/>
      <c r="BE338" s="15"/>
      <c r="BF338" s="15"/>
      <c r="BG338" s="15"/>
      <c r="BH338" s="15"/>
      <c r="BI338" s="15"/>
      <c r="BJ338" s="15"/>
      <c r="BK338" s="15"/>
      <c r="BL338" s="15"/>
      <c r="BM338" s="15"/>
      <c r="BN338" s="15"/>
      <c r="BO338" s="15"/>
      <c r="BP338" s="15"/>
      <c r="BQ338" s="15"/>
      <c r="BR338" s="15"/>
      <c r="BS338" s="15"/>
    </row>
    <row r="339" spans="1:71" s="12" customFormat="1" collapsed="1">
      <c r="A339" s="2" t="s">
        <v>228</v>
      </c>
      <c r="B339" s="49" t="s">
        <v>52</v>
      </c>
      <c r="C339" s="4">
        <f>SUM($C$340:$C$344)</f>
        <v>0</v>
      </c>
      <c r="D339" s="4">
        <f>SUM($D$340:$D$344)</f>
        <v>1320</v>
      </c>
      <c r="E339" s="4">
        <f>SUM($E$340:$E$344)</f>
        <v>1438</v>
      </c>
      <c r="F339" s="4">
        <f t="shared" si="53"/>
        <v>919.33333333333337</v>
      </c>
      <c r="G339" s="4" t="s">
        <v>10</v>
      </c>
      <c r="H339" s="4" t="s">
        <v>10</v>
      </c>
      <c r="I339" s="4">
        <f>SUM($I$340:$I$344)</f>
        <v>3242.8561140356496</v>
      </c>
      <c r="J339" s="30"/>
      <c r="K339" s="15"/>
      <c r="L339" s="15"/>
      <c r="M339" s="15"/>
      <c r="N339" s="15"/>
      <c r="O339" s="15"/>
      <c r="P339" s="15"/>
      <c r="Q339" s="15"/>
      <c r="R339" s="15"/>
      <c r="S339" s="15"/>
      <c r="T339" s="15"/>
      <c r="U339" s="15"/>
      <c r="V339" s="15"/>
      <c r="W339" s="15"/>
      <c r="X339" s="15"/>
      <c r="Y339" s="15"/>
      <c r="Z339" s="15"/>
      <c r="AA339" s="15"/>
      <c r="AB339" s="15"/>
      <c r="AC339" s="15"/>
      <c r="AD339" s="15"/>
      <c r="AE339" s="15"/>
      <c r="AF339" s="15"/>
      <c r="AG339" s="15"/>
      <c r="AH339" s="15"/>
      <c r="AI339" s="15"/>
      <c r="AJ339" s="15"/>
      <c r="AK339" s="15"/>
      <c r="AL339" s="15"/>
      <c r="AM339" s="15"/>
      <c r="AN339" s="15"/>
      <c r="AO339" s="15"/>
      <c r="AP339" s="15"/>
      <c r="AQ339" s="15"/>
      <c r="AR339" s="15"/>
      <c r="AS339" s="15"/>
      <c r="AT339" s="15"/>
      <c r="AU339" s="15"/>
      <c r="AV339" s="15"/>
      <c r="AW339" s="15"/>
      <c r="AX339" s="15"/>
      <c r="AY339" s="15"/>
      <c r="AZ339" s="15"/>
      <c r="BA339" s="15"/>
      <c r="BB339" s="15"/>
      <c r="BC339" s="15"/>
      <c r="BD339" s="15"/>
      <c r="BE339" s="15"/>
      <c r="BF339" s="15"/>
      <c r="BG339" s="15"/>
      <c r="BH339" s="15"/>
      <c r="BI339" s="15"/>
      <c r="BJ339" s="15"/>
      <c r="BK339" s="15"/>
      <c r="BL339" s="15"/>
      <c r="BM339" s="15"/>
      <c r="BN339" s="15"/>
      <c r="BO339" s="15"/>
      <c r="BP339" s="15"/>
      <c r="BQ339" s="15"/>
      <c r="BR339" s="15"/>
      <c r="BS339" s="15"/>
    </row>
    <row r="340" spans="1:71">
      <c r="A340" s="2" t="s">
        <v>229</v>
      </c>
      <c r="B340" s="49" t="s">
        <v>42</v>
      </c>
      <c r="C340" s="4">
        <v>0</v>
      </c>
      <c r="D340" s="4">
        <v>0</v>
      </c>
      <c r="E340" s="4">
        <v>25</v>
      </c>
      <c r="F340" s="4">
        <f t="shared" si="53"/>
        <v>8.3333333333333339</v>
      </c>
      <c r="G340" s="4">
        <v>13261.918170979392</v>
      </c>
      <c r="H340" s="8">
        <v>1.05100356465448</v>
      </c>
      <c r="I340" s="4">
        <f t="shared" ref="I340:I343" si="54">(F340*G340*H340)/1000</f>
        <v>116.15269393212802</v>
      </c>
      <c r="J340" s="23"/>
      <c r="K340" s="26"/>
      <c r="L340" s="26"/>
      <c r="M340" s="26"/>
      <c r="N340" s="26"/>
      <c r="O340" s="26"/>
      <c r="P340" s="26"/>
      <c r="Q340" s="26"/>
      <c r="R340" s="26"/>
      <c r="S340" s="26"/>
      <c r="T340" s="26"/>
      <c r="U340" s="26"/>
      <c r="V340" s="26"/>
      <c r="W340" s="26"/>
      <c r="X340" s="26"/>
      <c r="Y340" s="26"/>
      <c r="Z340" s="26"/>
      <c r="AA340" s="26"/>
      <c r="AB340" s="26"/>
      <c r="AC340" s="26"/>
      <c r="AD340" s="26"/>
      <c r="AE340" s="26"/>
      <c r="AF340" s="26"/>
      <c r="AG340" s="26"/>
      <c r="AH340" s="26"/>
      <c r="AI340" s="26"/>
      <c r="AJ340" s="26"/>
      <c r="AK340" s="26"/>
      <c r="AL340" s="26"/>
      <c r="AM340" s="26"/>
      <c r="AN340" s="26"/>
      <c r="AO340" s="26"/>
      <c r="AP340" s="26"/>
      <c r="AQ340" s="26"/>
      <c r="AR340" s="26"/>
      <c r="AS340" s="26"/>
      <c r="AT340" s="26"/>
      <c r="AU340" s="26"/>
      <c r="AV340" s="26"/>
      <c r="AW340" s="26"/>
      <c r="AX340" s="26"/>
      <c r="AY340" s="26"/>
      <c r="AZ340" s="26"/>
      <c r="BA340" s="26"/>
      <c r="BB340" s="26"/>
      <c r="BC340" s="26"/>
      <c r="BD340" s="26"/>
      <c r="BE340" s="26"/>
      <c r="BF340" s="26"/>
      <c r="BG340" s="26"/>
      <c r="BH340" s="26"/>
      <c r="BI340" s="26"/>
      <c r="BJ340" s="26"/>
      <c r="BK340" s="26"/>
      <c r="BL340" s="26"/>
      <c r="BM340" s="26"/>
      <c r="BN340" s="26"/>
      <c r="BO340" s="26"/>
      <c r="BP340" s="26"/>
      <c r="BQ340" s="26"/>
      <c r="BR340" s="26"/>
      <c r="BS340" s="26"/>
    </row>
    <row r="341" spans="1:71" s="12" customFormat="1" ht="31.5">
      <c r="A341" s="2" t="s">
        <v>230</v>
      </c>
      <c r="B341" s="49" t="s">
        <v>45</v>
      </c>
      <c r="C341" s="4">
        <v>0</v>
      </c>
      <c r="D341" s="4">
        <v>0</v>
      </c>
      <c r="E341" s="4">
        <v>63</v>
      </c>
      <c r="F341" s="4">
        <f t="shared" si="53"/>
        <v>21</v>
      </c>
      <c r="G341" s="4">
        <v>11361.39574016506</v>
      </c>
      <c r="H341" s="8">
        <v>1.05100356465448</v>
      </c>
      <c r="I341" s="4">
        <f t="shared" si="54"/>
        <v>250.75821586963775</v>
      </c>
      <c r="J341" s="23"/>
      <c r="K341" s="26"/>
      <c r="L341" s="26"/>
      <c r="M341" s="26"/>
      <c r="N341" s="26"/>
      <c r="O341" s="26"/>
      <c r="P341" s="26"/>
      <c r="Q341" s="26"/>
      <c r="R341" s="26"/>
      <c r="S341" s="26"/>
      <c r="T341" s="26"/>
      <c r="U341" s="26"/>
      <c r="V341" s="26"/>
      <c r="W341" s="26"/>
      <c r="X341" s="26"/>
      <c r="Y341" s="26"/>
      <c r="Z341" s="26"/>
      <c r="AA341" s="26"/>
      <c r="AB341" s="26"/>
      <c r="AC341" s="26"/>
      <c r="AD341" s="26"/>
      <c r="AE341" s="26"/>
      <c r="AF341" s="26"/>
      <c r="AG341" s="26"/>
      <c r="AH341" s="26"/>
      <c r="AI341" s="26"/>
      <c r="AJ341" s="26"/>
      <c r="AK341" s="26"/>
      <c r="AL341" s="26"/>
      <c r="AM341" s="26"/>
      <c r="AN341" s="26"/>
      <c r="AO341" s="26"/>
      <c r="AP341" s="26"/>
      <c r="AQ341" s="26"/>
      <c r="AR341" s="26"/>
      <c r="AS341" s="26"/>
      <c r="AT341" s="26"/>
      <c r="AU341" s="26"/>
      <c r="AV341" s="26"/>
      <c r="AW341" s="26"/>
      <c r="AX341" s="26"/>
      <c r="AY341" s="26"/>
      <c r="AZ341" s="26"/>
      <c r="BA341" s="26"/>
      <c r="BB341" s="26"/>
      <c r="BC341" s="26"/>
      <c r="BD341" s="26"/>
      <c r="BE341" s="26"/>
      <c r="BF341" s="26"/>
      <c r="BG341" s="26"/>
      <c r="BH341" s="26"/>
      <c r="BI341" s="26"/>
      <c r="BJ341" s="26"/>
      <c r="BK341" s="26"/>
      <c r="BL341" s="26"/>
      <c r="BM341" s="26"/>
      <c r="BN341" s="26"/>
      <c r="BO341" s="26"/>
      <c r="BP341" s="26"/>
      <c r="BQ341" s="26"/>
      <c r="BR341" s="26"/>
      <c r="BS341" s="26"/>
    </row>
    <row r="342" spans="1:71" s="12" customFormat="1" ht="31.5">
      <c r="A342" s="2" t="s">
        <v>231</v>
      </c>
      <c r="B342" s="49" t="s">
        <v>43</v>
      </c>
      <c r="C342" s="4">
        <v>0</v>
      </c>
      <c r="D342" s="4">
        <v>320</v>
      </c>
      <c r="E342" s="4">
        <f>160+160</f>
        <v>320</v>
      </c>
      <c r="F342" s="4">
        <f t="shared" si="53"/>
        <v>213.33333333333334</v>
      </c>
      <c r="G342" s="4">
        <v>6603.0648837302469</v>
      </c>
      <c r="H342" s="8">
        <v>1.05100356465448</v>
      </c>
      <c r="I342" s="4">
        <f t="shared" si="54"/>
        <v>1480.5002091616659</v>
      </c>
      <c r="J342" s="23"/>
      <c r="K342" s="26"/>
      <c r="L342" s="26"/>
      <c r="M342" s="26"/>
      <c r="N342" s="26"/>
      <c r="O342" s="26"/>
      <c r="P342" s="26"/>
      <c r="Q342" s="26"/>
      <c r="R342" s="26"/>
      <c r="S342" s="26"/>
      <c r="T342" s="26"/>
      <c r="U342" s="26"/>
      <c r="V342" s="26"/>
      <c r="W342" s="26"/>
      <c r="X342" s="26"/>
      <c r="Y342" s="26"/>
      <c r="Z342" s="26"/>
      <c r="AA342" s="26"/>
      <c r="AB342" s="26"/>
      <c r="AC342" s="26"/>
      <c r="AD342" s="26"/>
      <c r="AE342" s="26"/>
      <c r="AF342" s="26"/>
      <c r="AG342" s="26"/>
      <c r="AH342" s="26"/>
      <c r="AI342" s="26"/>
      <c r="AJ342" s="26"/>
      <c r="AK342" s="26"/>
      <c r="AL342" s="26"/>
      <c r="AM342" s="26"/>
      <c r="AN342" s="26"/>
      <c r="AO342" s="26"/>
      <c r="AP342" s="26"/>
      <c r="AQ342" s="26"/>
      <c r="AR342" s="26"/>
      <c r="AS342" s="26"/>
      <c r="AT342" s="26"/>
      <c r="AU342" s="26"/>
      <c r="AV342" s="26"/>
      <c r="AW342" s="26"/>
      <c r="AX342" s="26"/>
      <c r="AY342" s="26"/>
      <c r="AZ342" s="26"/>
      <c r="BA342" s="26"/>
      <c r="BB342" s="26"/>
      <c r="BC342" s="26"/>
      <c r="BD342" s="26"/>
      <c r="BE342" s="26"/>
      <c r="BF342" s="26"/>
      <c r="BG342" s="26"/>
      <c r="BH342" s="26"/>
      <c r="BI342" s="26"/>
      <c r="BJ342" s="26"/>
      <c r="BK342" s="26"/>
      <c r="BL342" s="26"/>
      <c r="BM342" s="26"/>
      <c r="BN342" s="26"/>
      <c r="BO342" s="26"/>
      <c r="BP342" s="26"/>
      <c r="BQ342" s="26"/>
      <c r="BR342" s="26"/>
      <c r="BS342" s="26"/>
    </row>
    <row r="343" spans="1:71" s="12" customFormat="1" ht="31.5">
      <c r="A343" s="2" t="s">
        <v>232</v>
      </c>
      <c r="B343" s="61" t="s">
        <v>444</v>
      </c>
      <c r="C343" s="4">
        <v>0</v>
      </c>
      <c r="D343" s="4">
        <v>0</v>
      </c>
      <c r="E343" s="4">
        <v>400</v>
      </c>
      <c r="F343" s="4">
        <f t="shared" si="53"/>
        <v>133.33333333333334</v>
      </c>
      <c r="G343" s="4">
        <v>3075.6767102635895</v>
      </c>
      <c r="H343" s="8">
        <v>1.05100356465448</v>
      </c>
      <c r="I343" s="4">
        <f t="shared" si="54"/>
        <v>431.00629149490629</v>
      </c>
      <c r="J343" s="23"/>
      <c r="K343" s="26"/>
      <c r="L343" s="26"/>
      <c r="M343" s="26"/>
      <c r="N343" s="26"/>
      <c r="O343" s="26"/>
      <c r="P343" s="26"/>
      <c r="Q343" s="26"/>
      <c r="R343" s="26"/>
      <c r="S343" s="26"/>
      <c r="T343" s="26"/>
      <c r="U343" s="26"/>
      <c r="V343" s="26"/>
      <c r="W343" s="26"/>
      <c r="X343" s="26"/>
      <c r="Y343" s="26"/>
      <c r="Z343" s="26"/>
      <c r="AA343" s="26"/>
      <c r="AB343" s="26"/>
      <c r="AC343" s="26"/>
      <c r="AD343" s="26"/>
      <c r="AE343" s="26"/>
      <c r="AF343" s="26"/>
      <c r="AG343" s="26"/>
      <c r="AH343" s="26"/>
      <c r="AI343" s="26"/>
      <c r="AJ343" s="26"/>
      <c r="AK343" s="26"/>
      <c r="AL343" s="26"/>
      <c r="AM343" s="26"/>
      <c r="AN343" s="26"/>
      <c r="AO343" s="26"/>
      <c r="AP343" s="26"/>
      <c r="AQ343" s="26"/>
      <c r="AR343" s="26"/>
      <c r="AS343" s="26"/>
      <c r="AT343" s="26"/>
      <c r="AU343" s="26"/>
      <c r="AV343" s="26"/>
      <c r="AW343" s="26"/>
      <c r="AX343" s="26"/>
      <c r="AY343" s="26"/>
      <c r="AZ343" s="26"/>
      <c r="BA343" s="26"/>
      <c r="BB343" s="26"/>
      <c r="BC343" s="26"/>
      <c r="BD343" s="26"/>
      <c r="BE343" s="26"/>
      <c r="BF343" s="26"/>
      <c r="BG343" s="26"/>
      <c r="BH343" s="26"/>
      <c r="BI343" s="26"/>
      <c r="BJ343" s="26"/>
      <c r="BK343" s="26"/>
      <c r="BL343" s="26"/>
      <c r="BM343" s="26"/>
      <c r="BN343" s="26"/>
      <c r="BO343" s="26"/>
      <c r="BP343" s="26"/>
      <c r="BQ343" s="26"/>
      <c r="BR343" s="26"/>
      <c r="BS343" s="26"/>
    </row>
    <row r="344" spans="1:71" s="12" customFormat="1" ht="31.5">
      <c r="A344" s="2" t="s">
        <v>250</v>
      </c>
      <c r="B344" s="61" t="s">
        <v>445</v>
      </c>
      <c r="C344" s="4">
        <v>0</v>
      </c>
      <c r="D344" s="4">
        <v>1000</v>
      </c>
      <c r="E344" s="4">
        <v>630</v>
      </c>
      <c r="F344" s="4">
        <f t="shared" si="53"/>
        <v>543.33333333333337</v>
      </c>
      <c r="G344" s="4">
        <v>1688.9006074064052</v>
      </c>
      <c r="H344" s="8">
        <v>1.05100356465448</v>
      </c>
      <c r="I344" s="4">
        <f t="shared" ref="I344" si="55">(F344*G344*H344)/1000</f>
        <v>964.43870357731157</v>
      </c>
      <c r="J344" s="23"/>
      <c r="K344" s="26"/>
      <c r="L344" s="26"/>
      <c r="M344" s="26"/>
      <c r="N344" s="26"/>
      <c r="O344" s="26"/>
      <c r="P344" s="26"/>
      <c r="Q344" s="26"/>
      <c r="R344" s="26"/>
      <c r="S344" s="26"/>
      <c r="T344" s="26"/>
      <c r="U344" s="26"/>
      <c r="V344" s="26"/>
      <c r="W344" s="26"/>
      <c r="X344" s="26"/>
      <c r="Y344" s="26"/>
      <c r="Z344" s="26"/>
      <c r="AA344" s="26"/>
      <c r="AB344" s="26"/>
      <c r="AC344" s="26"/>
      <c r="AD344" s="26"/>
      <c r="AE344" s="26"/>
      <c r="AF344" s="26"/>
      <c r="AG344" s="26"/>
      <c r="AH344" s="26"/>
      <c r="AI344" s="26"/>
      <c r="AJ344" s="26"/>
      <c r="AK344" s="26"/>
      <c r="AL344" s="26"/>
      <c r="AM344" s="26"/>
      <c r="AN344" s="26"/>
      <c r="AO344" s="26"/>
      <c r="AP344" s="26"/>
      <c r="AQ344" s="26"/>
      <c r="AR344" s="26"/>
      <c r="AS344" s="26"/>
      <c r="AT344" s="26"/>
      <c r="AU344" s="26"/>
      <c r="AV344" s="26"/>
      <c r="AW344" s="26"/>
      <c r="AX344" s="26"/>
      <c r="AY344" s="26"/>
      <c r="AZ344" s="26"/>
      <c r="BA344" s="26"/>
      <c r="BB344" s="26"/>
      <c r="BC344" s="26"/>
      <c r="BD344" s="26"/>
      <c r="BE344" s="26"/>
      <c r="BF344" s="26"/>
      <c r="BG344" s="26"/>
      <c r="BH344" s="26"/>
      <c r="BI344" s="26"/>
      <c r="BJ344" s="26"/>
      <c r="BK344" s="26"/>
      <c r="BL344" s="26"/>
      <c r="BM344" s="26"/>
      <c r="BN344" s="26"/>
      <c r="BO344" s="26"/>
      <c r="BP344" s="26"/>
      <c r="BQ344" s="26"/>
      <c r="BR344" s="26"/>
      <c r="BS344" s="26"/>
    </row>
    <row r="345" spans="1:71" s="12" customFormat="1">
      <c r="A345" s="7" t="s">
        <v>253</v>
      </c>
      <c r="B345" s="49" t="s">
        <v>136</v>
      </c>
      <c r="C345" s="4">
        <f>SUM($C$346:$C$347)</f>
        <v>0</v>
      </c>
      <c r="D345" s="4">
        <f>SUM($D$346:$D$347)</f>
        <v>0</v>
      </c>
      <c r="E345" s="4">
        <f>SUM($E$346:$E$347)</f>
        <v>0</v>
      </c>
      <c r="F345" s="4">
        <f t="shared" si="53"/>
        <v>0</v>
      </c>
      <c r="G345" s="4" t="s">
        <v>10</v>
      </c>
      <c r="H345" s="4" t="s">
        <v>10</v>
      </c>
      <c r="I345" s="4">
        <f>SUM($I$346:$I$347)</f>
        <v>0</v>
      </c>
      <c r="J345" s="30"/>
      <c r="K345" s="15"/>
      <c r="L345" s="15"/>
      <c r="M345" s="15"/>
      <c r="N345" s="15"/>
      <c r="O345" s="15"/>
      <c r="P345" s="15"/>
      <c r="Q345" s="15"/>
      <c r="R345" s="15"/>
      <c r="S345" s="15"/>
      <c r="T345" s="15"/>
      <c r="U345" s="15"/>
      <c r="V345" s="15"/>
      <c r="W345" s="15"/>
      <c r="X345" s="15"/>
      <c r="Y345" s="15"/>
      <c r="Z345" s="15"/>
      <c r="AA345" s="15"/>
      <c r="AB345" s="15"/>
      <c r="AC345" s="15"/>
      <c r="AD345" s="15"/>
      <c r="AE345" s="15"/>
      <c r="AF345" s="15"/>
      <c r="AG345" s="15"/>
      <c r="AH345" s="15"/>
      <c r="AI345" s="15"/>
      <c r="AJ345" s="15"/>
      <c r="AK345" s="15"/>
      <c r="AL345" s="15"/>
      <c r="AM345" s="15"/>
      <c r="AN345" s="15"/>
      <c r="AO345" s="15"/>
      <c r="AP345" s="15"/>
      <c r="AQ345" s="15"/>
      <c r="AR345" s="15"/>
      <c r="AS345" s="15"/>
      <c r="AT345" s="15"/>
      <c r="AU345" s="15"/>
      <c r="AV345" s="15"/>
      <c r="AW345" s="15"/>
      <c r="AX345" s="15"/>
      <c r="AY345" s="15"/>
      <c r="AZ345" s="15"/>
      <c r="BA345" s="15"/>
      <c r="BB345" s="15"/>
      <c r="BC345" s="15"/>
      <c r="BD345" s="15"/>
      <c r="BE345" s="15"/>
      <c r="BF345" s="15"/>
      <c r="BG345" s="15"/>
      <c r="BH345" s="15"/>
      <c r="BI345" s="15"/>
      <c r="BJ345" s="15"/>
      <c r="BK345" s="15"/>
      <c r="BL345" s="15"/>
      <c r="BM345" s="15"/>
      <c r="BN345" s="15"/>
      <c r="BO345" s="15"/>
      <c r="BP345" s="15"/>
      <c r="BQ345" s="15"/>
      <c r="BR345" s="15"/>
      <c r="BS345" s="15"/>
    </row>
    <row r="346" spans="1:71" s="12" customFormat="1" ht="31.5">
      <c r="A346" s="2" t="s">
        <v>254</v>
      </c>
      <c r="B346" s="49" t="s">
        <v>43</v>
      </c>
      <c r="C346" s="4">
        <v>0</v>
      </c>
      <c r="D346" s="4">
        <v>0</v>
      </c>
      <c r="E346" s="4">
        <v>0</v>
      </c>
      <c r="F346" s="4">
        <f t="shared" si="53"/>
        <v>0</v>
      </c>
      <c r="G346" s="4">
        <v>12704.599673384113</v>
      </c>
      <c r="H346" s="8">
        <v>1.05100356465448</v>
      </c>
      <c r="I346" s="4">
        <f t="shared" ref="I346" si="56">(F346*G346*H346)/1000</f>
        <v>0</v>
      </c>
      <c r="J346" s="23"/>
      <c r="K346" s="26"/>
      <c r="L346" s="26"/>
      <c r="M346" s="26"/>
      <c r="N346" s="26"/>
      <c r="O346" s="26"/>
      <c r="P346" s="26"/>
      <c r="Q346" s="26"/>
      <c r="R346" s="26"/>
      <c r="S346" s="26"/>
      <c r="T346" s="26"/>
      <c r="U346" s="26"/>
      <c r="V346" s="26"/>
      <c r="W346" s="26"/>
      <c r="X346" s="26"/>
      <c r="Y346" s="26"/>
      <c r="Z346" s="26"/>
      <c r="AA346" s="26"/>
      <c r="AB346" s="26"/>
      <c r="AC346" s="26"/>
      <c r="AD346" s="26"/>
      <c r="AE346" s="26"/>
      <c r="AF346" s="26"/>
      <c r="AG346" s="26"/>
      <c r="AH346" s="26"/>
      <c r="AI346" s="26"/>
      <c r="AJ346" s="26"/>
      <c r="AK346" s="26"/>
      <c r="AL346" s="26"/>
      <c r="AM346" s="26"/>
      <c r="AN346" s="26"/>
      <c r="AO346" s="26"/>
      <c r="AP346" s="26"/>
      <c r="AQ346" s="26"/>
      <c r="AR346" s="26"/>
      <c r="AS346" s="26"/>
      <c r="AT346" s="26"/>
      <c r="AU346" s="26"/>
      <c r="AV346" s="26"/>
      <c r="AW346" s="26"/>
      <c r="AX346" s="26"/>
      <c r="AY346" s="26"/>
      <c r="AZ346" s="26"/>
      <c r="BA346" s="26"/>
      <c r="BB346" s="26"/>
      <c r="BC346" s="26"/>
      <c r="BD346" s="26"/>
      <c r="BE346" s="26"/>
      <c r="BF346" s="26"/>
      <c r="BG346" s="26"/>
      <c r="BH346" s="26"/>
      <c r="BI346" s="26"/>
      <c r="BJ346" s="26"/>
      <c r="BK346" s="26"/>
      <c r="BL346" s="26"/>
      <c r="BM346" s="26"/>
      <c r="BN346" s="26"/>
      <c r="BO346" s="26"/>
      <c r="BP346" s="26"/>
      <c r="BQ346" s="26"/>
      <c r="BR346" s="26"/>
      <c r="BS346" s="26"/>
    </row>
    <row r="347" spans="1:71" s="12" customFormat="1" ht="31.5">
      <c r="A347" s="2" t="s">
        <v>255</v>
      </c>
      <c r="B347" s="49" t="s">
        <v>44</v>
      </c>
      <c r="C347" s="4">
        <v>0</v>
      </c>
      <c r="D347" s="4">
        <v>0</v>
      </c>
      <c r="E347" s="4">
        <v>0</v>
      </c>
      <c r="F347" s="4">
        <f t="shared" si="53"/>
        <v>0</v>
      </c>
      <c r="G347" s="4" t="s">
        <v>10</v>
      </c>
      <c r="H347" s="8">
        <v>1.05100356465448</v>
      </c>
      <c r="I347" s="4" t="s">
        <v>10</v>
      </c>
      <c r="J347" s="23"/>
      <c r="K347" s="26"/>
      <c r="L347" s="26"/>
      <c r="M347" s="26"/>
      <c r="N347" s="26"/>
      <c r="O347" s="26"/>
      <c r="P347" s="26"/>
      <c r="Q347" s="26"/>
      <c r="R347" s="26"/>
      <c r="S347" s="26"/>
      <c r="T347" s="26"/>
      <c r="U347" s="26"/>
      <c r="V347" s="26"/>
      <c r="W347" s="26"/>
      <c r="X347" s="26"/>
      <c r="Y347" s="26"/>
      <c r="Z347" s="26"/>
      <c r="AA347" s="26"/>
      <c r="AB347" s="26"/>
      <c r="AC347" s="26"/>
      <c r="AD347" s="26"/>
      <c r="AE347" s="26"/>
      <c r="AF347" s="26"/>
      <c r="AG347" s="26"/>
      <c r="AH347" s="26"/>
      <c r="AI347" s="26"/>
      <c r="AJ347" s="26"/>
      <c r="AK347" s="26"/>
      <c r="AL347" s="26"/>
      <c r="AM347" s="26"/>
      <c r="AN347" s="26"/>
      <c r="AO347" s="26"/>
      <c r="AP347" s="26"/>
      <c r="AQ347" s="26"/>
      <c r="AR347" s="26"/>
      <c r="AS347" s="26"/>
      <c r="AT347" s="26"/>
      <c r="AU347" s="26"/>
      <c r="AV347" s="26"/>
      <c r="AW347" s="26"/>
      <c r="AX347" s="26"/>
      <c r="AY347" s="26"/>
      <c r="AZ347" s="26"/>
      <c r="BA347" s="26"/>
      <c r="BB347" s="26"/>
      <c r="BC347" s="26"/>
      <c r="BD347" s="26"/>
      <c r="BE347" s="26"/>
      <c r="BF347" s="26"/>
      <c r="BG347" s="26"/>
      <c r="BH347" s="26"/>
      <c r="BI347" s="26"/>
      <c r="BJ347" s="26"/>
      <c r="BK347" s="26"/>
      <c r="BL347" s="26"/>
      <c r="BM347" s="26"/>
      <c r="BN347" s="26"/>
      <c r="BO347" s="26"/>
      <c r="BP347" s="26"/>
      <c r="BQ347" s="26"/>
      <c r="BR347" s="26"/>
      <c r="BS347" s="26"/>
    </row>
    <row r="348" spans="1:71" s="12" customFormat="1" ht="47.25">
      <c r="A348" s="34" t="s">
        <v>36</v>
      </c>
      <c r="B348" s="71" t="s">
        <v>9</v>
      </c>
      <c r="C348" s="70">
        <f>SUM($C$349,$C$352)</f>
        <v>0</v>
      </c>
      <c r="D348" s="70">
        <f>SUM($D$349,$D$352)</f>
        <v>0</v>
      </c>
      <c r="E348" s="70">
        <f>SUM($E$349,$E$352)</f>
        <v>0</v>
      </c>
      <c r="F348" s="70">
        <f t="shared" si="53"/>
        <v>0</v>
      </c>
      <c r="G348" s="70" t="s">
        <v>10</v>
      </c>
      <c r="H348" s="70" t="s">
        <v>10</v>
      </c>
      <c r="I348" s="70">
        <f>SUM($I$349,$I$352)</f>
        <v>0</v>
      </c>
      <c r="J348" s="30"/>
      <c r="K348" s="15"/>
      <c r="L348" s="15"/>
      <c r="M348" s="15"/>
      <c r="N348" s="15"/>
      <c r="O348" s="15"/>
      <c r="P348" s="15"/>
      <c r="Q348" s="15"/>
      <c r="R348" s="15"/>
      <c r="S348" s="15"/>
      <c r="T348" s="15"/>
      <c r="U348" s="15"/>
      <c r="V348" s="15"/>
      <c r="W348" s="15"/>
      <c r="X348" s="15"/>
      <c r="Y348" s="15"/>
      <c r="Z348" s="15"/>
      <c r="AA348" s="15"/>
      <c r="AB348" s="15"/>
      <c r="AC348" s="15"/>
      <c r="AD348" s="15"/>
      <c r="AE348" s="15"/>
      <c r="AF348" s="15"/>
      <c r="AG348" s="15"/>
      <c r="AH348" s="15"/>
      <c r="AI348" s="15"/>
      <c r="AJ348" s="15"/>
      <c r="AK348" s="15"/>
      <c r="AL348" s="15"/>
      <c r="AM348" s="15"/>
      <c r="AN348" s="15"/>
      <c r="AO348" s="15"/>
      <c r="AP348" s="15"/>
      <c r="AQ348" s="15"/>
      <c r="AR348" s="15"/>
      <c r="AS348" s="15"/>
      <c r="AT348" s="15"/>
      <c r="AU348" s="15"/>
      <c r="AV348" s="15"/>
      <c r="AW348" s="15"/>
      <c r="AX348" s="15"/>
      <c r="AY348" s="15"/>
      <c r="AZ348" s="15"/>
      <c r="BA348" s="15"/>
      <c r="BB348" s="15"/>
      <c r="BC348" s="15"/>
      <c r="BD348" s="15"/>
      <c r="BE348" s="15"/>
      <c r="BF348" s="15"/>
      <c r="BG348" s="15"/>
      <c r="BH348" s="15"/>
      <c r="BI348" s="15"/>
      <c r="BJ348" s="15"/>
      <c r="BK348" s="15"/>
      <c r="BL348" s="15"/>
      <c r="BM348" s="15"/>
      <c r="BN348" s="15"/>
      <c r="BO348" s="15"/>
      <c r="BP348" s="15"/>
      <c r="BQ348" s="15"/>
      <c r="BR348" s="15"/>
      <c r="BS348" s="15"/>
    </row>
    <row r="349" spans="1:71" s="12" customFormat="1">
      <c r="A349" s="2" t="s">
        <v>233</v>
      </c>
      <c r="B349" s="49" t="s">
        <v>53</v>
      </c>
      <c r="C349" s="4">
        <f>SUM($C$350,$C$351)</f>
        <v>0</v>
      </c>
      <c r="D349" s="4">
        <f>SUM($D$350,$D$351)</f>
        <v>0</v>
      </c>
      <c r="E349" s="4">
        <f>SUM($E$350,$E$351)</f>
        <v>0</v>
      </c>
      <c r="F349" s="4">
        <f t="shared" si="53"/>
        <v>0</v>
      </c>
      <c r="G349" s="4" t="s">
        <v>10</v>
      </c>
      <c r="H349" s="4" t="s">
        <v>10</v>
      </c>
      <c r="I349" s="4">
        <f>SUM($I$350,$I$351)</f>
        <v>0</v>
      </c>
      <c r="J349" s="30"/>
      <c r="K349" s="15"/>
      <c r="L349" s="15"/>
      <c r="M349" s="15"/>
      <c r="N349" s="15"/>
      <c r="O349" s="15"/>
      <c r="P349" s="15"/>
      <c r="Q349" s="15"/>
      <c r="R349" s="15"/>
      <c r="S349" s="15"/>
      <c r="T349" s="15"/>
      <c r="U349" s="15"/>
      <c r="V349" s="15"/>
      <c r="W349" s="15"/>
      <c r="X349" s="15"/>
      <c r="Y349" s="15"/>
      <c r="Z349" s="15"/>
      <c r="AA349" s="15"/>
      <c r="AB349" s="15"/>
      <c r="AC349" s="15"/>
      <c r="AD349" s="15"/>
      <c r="AE349" s="15"/>
      <c r="AF349" s="15"/>
      <c r="AG349" s="15"/>
      <c r="AH349" s="15"/>
      <c r="AI349" s="15"/>
      <c r="AJ349" s="15"/>
      <c r="AK349" s="15"/>
      <c r="AL349" s="15"/>
      <c r="AM349" s="15"/>
      <c r="AN349" s="15"/>
      <c r="AO349" s="15"/>
      <c r="AP349" s="15"/>
      <c r="AQ349" s="15"/>
      <c r="AR349" s="15"/>
      <c r="AS349" s="15"/>
      <c r="AT349" s="15"/>
      <c r="AU349" s="15"/>
      <c r="AV349" s="15"/>
      <c r="AW349" s="15"/>
      <c r="AX349" s="15"/>
      <c r="AY349" s="15"/>
      <c r="AZ349" s="15"/>
      <c r="BA349" s="15"/>
      <c r="BB349" s="15"/>
      <c r="BC349" s="15"/>
      <c r="BD349" s="15"/>
      <c r="BE349" s="15"/>
      <c r="BF349" s="15"/>
      <c r="BG349" s="15"/>
      <c r="BH349" s="15"/>
      <c r="BI349" s="15"/>
      <c r="BJ349" s="15"/>
      <c r="BK349" s="15"/>
      <c r="BL349" s="15"/>
      <c r="BM349" s="15"/>
      <c r="BN349" s="15"/>
      <c r="BO349" s="15"/>
      <c r="BP349" s="15"/>
      <c r="BQ349" s="15"/>
      <c r="BR349" s="15"/>
      <c r="BS349" s="15"/>
    </row>
    <row r="350" spans="1:71" s="12" customFormat="1">
      <c r="A350" s="2" t="s">
        <v>234</v>
      </c>
      <c r="B350" s="49" t="s">
        <v>153</v>
      </c>
      <c r="C350" s="4">
        <v>0</v>
      </c>
      <c r="D350" s="4">
        <v>0</v>
      </c>
      <c r="E350" s="4">
        <v>0</v>
      </c>
      <c r="F350" s="4">
        <f t="shared" si="53"/>
        <v>0</v>
      </c>
      <c r="G350" s="4" t="s">
        <v>10</v>
      </c>
      <c r="H350" s="8">
        <v>1.05100356465448</v>
      </c>
      <c r="I350" s="4" t="s">
        <v>10</v>
      </c>
      <c r="J350" s="30"/>
      <c r="K350" s="26"/>
      <c r="L350" s="26"/>
      <c r="M350" s="26"/>
      <c r="N350" s="26"/>
      <c r="O350" s="26"/>
      <c r="P350" s="26"/>
      <c r="Q350" s="26"/>
      <c r="R350" s="26"/>
      <c r="S350" s="26"/>
      <c r="T350" s="26"/>
      <c r="U350" s="26"/>
      <c r="V350" s="26"/>
      <c r="W350" s="26"/>
      <c r="X350" s="26"/>
      <c r="Y350" s="26"/>
      <c r="Z350" s="26"/>
      <c r="AA350" s="26"/>
      <c r="AB350" s="26"/>
      <c r="AC350" s="26"/>
      <c r="AD350" s="26"/>
      <c r="AE350" s="26"/>
      <c r="AF350" s="26"/>
      <c r="AG350" s="26"/>
      <c r="AH350" s="26"/>
      <c r="AI350" s="26"/>
      <c r="AJ350" s="26"/>
      <c r="AK350" s="26"/>
      <c r="AL350" s="26"/>
      <c r="AM350" s="26"/>
      <c r="AN350" s="26"/>
      <c r="AO350" s="26"/>
      <c r="AP350" s="26"/>
      <c r="AQ350" s="26"/>
      <c r="AR350" s="26"/>
      <c r="AS350" s="26"/>
      <c r="AT350" s="26"/>
      <c r="AU350" s="26"/>
      <c r="AV350" s="26"/>
      <c r="AW350" s="26"/>
      <c r="AX350" s="26"/>
      <c r="AY350" s="26"/>
      <c r="AZ350" s="26"/>
      <c r="BA350" s="26"/>
      <c r="BB350" s="26"/>
      <c r="BC350" s="26"/>
      <c r="BD350" s="26"/>
      <c r="BE350" s="26"/>
      <c r="BF350" s="26"/>
      <c r="BG350" s="26"/>
      <c r="BH350" s="26"/>
      <c r="BI350" s="26"/>
      <c r="BJ350" s="26"/>
      <c r="BK350" s="26"/>
      <c r="BL350" s="26"/>
      <c r="BM350" s="26"/>
      <c r="BN350" s="26"/>
      <c r="BO350" s="26"/>
      <c r="BP350" s="26"/>
      <c r="BQ350" s="26"/>
      <c r="BR350" s="26"/>
      <c r="BS350" s="26"/>
    </row>
    <row r="351" spans="1:71" s="12" customFormat="1">
      <c r="A351" s="2" t="s">
        <v>235</v>
      </c>
      <c r="B351" s="49" t="s">
        <v>155</v>
      </c>
      <c r="C351" s="4">
        <v>0</v>
      </c>
      <c r="D351" s="4">
        <v>0</v>
      </c>
      <c r="E351" s="4">
        <v>0</v>
      </c>
      <c r="F351" s="4">
        <f t="shared" si="53"/>
        <v>0</v>
      </c>
      <c r="G351" s="4" t="s">
        <v>10</v>
      </c>
      <c r="H351" s="8">
        <v>1.05100356465448</v>
      </c>
      <c r="I351" s="4" t="s">
        <v>10</v>
      </c>
      <c r="J351" s="30"/>
      <c r="K351" s="26"/>
      <c r="L351" s="26"/>
      <c r="M351" s="26"/>
      <c r="N351" s="26"/>
      <c r="O351" s="26"/>
      <c r="P351" s="26"/>
      <c r="Q351" s="26"/>
      <c r="R351" s="26"/>
      <c r="S351" s="26"/>
      <c r="T351" s="26"/>
      <c r="U351" s="26"/>
      <c r="V351" s="26"/>
      <c r="W351" s="26"/>
      <c r="X351" s="26"/>
      <c r="Y351" s="26"/>
      <c r="Z351" s="26"/>
      <c r="AA351" s="26"/>
      <c r="AB351" s="26"/>
      <c r="AC351" s="26"/>
      <c r="AD351" s="26"/>
      <c r="AE351" s="26"/>
      <c r="AF351" s="26"/>
      <c r="AG351" s="26"/>
      <c r="AH351" s="26"/>
      <c r="AI351" s="26"/>
      <c r="AJ351" s="26"/>
      <c r="AK351" s="26"/>
      <c r="AL351" s="26"/>
      <c r="AM351" s="26"/>
      <c r="AN351" s="26"/>
      <c r="AO351" s="26"/>
      <c r="AP351" s="26"/>
      <c r="AQ351" s="26"/>
      <c r="AR351" s="26"/>
      <c r="AS351" s="26"/>
      <c r="AT351" s="26"/>
      <c r="AU351" s="26"/>
      <c r="AV351" s="26"/>
      <c r="AW351" s="26"/>
      <c r="AX351" s="26"/>
      <c r="AY351" s="26"/>
      <c r="AZ351" s="26"/>
      <c r="BA351" s="26"/>
      <c r="BB351" s="26"/>
      <c r="BC351" s="26"/>
      <c r="BD351" s="26"/>
      <c r="BE351" s="26"/>
      <c r="BF351" s="26"/>
      <c r="BG351" s="26"/>
      <c r="BH351" s="26"/>
      <c r="BI351" s="26"/>
      <c r="BJ351" s="26"/>
      <c r="BK351" s="26"/>
      <c r="BL351" s="26"/>
      <c r="BM351" s="26"/>
      <c r="BN351" s="26"/>
      <c r="BO351" s="26"/>
      <c r="BP351" s="26"/>
      <c r="BQ351" s="26"/>
      <c r="BR351" s="26"/>
      <c r="BS351" s="26"/>
    </row>
    <row r="352" spans="1:71" s="12" customFormat="1">
      <c r="A352" s="2" t="s">
        <v>236</v>
      </c>
      <c r="B352" s="49" t="s">
        <v>54</v>
      </c>
      <c r="C352" s="4">
        <f>SUM($C$353,$C$354)</f>
        <v>0</v>
      </c>
      <c r="D352" s="4">
        <f>SUM($D$353,$D$354)</f>
        <v>0</v>
      </c>
      <c r="E352" s="4">
        <f>SUM($E$353,$E$354)</f>
        <v>0</v>
      </c>
      <c r="F352" s="4">
        <f t="shared" si="53"/>
        <v>0</v>
      </c>
      <c r="G352" s="4" t="s">
        <v>10</v>
      </c>
      <c r="H352" s="4" t="s">
        <v>10</v>
      </c>
      <c r="I352" s="4">
        <f>SUM($I$353,$I$354)</f>
        <v>0</v>
      </c>
      <c r="J352" s="30"/>
      <c r="K352" s="15"/>
      <c r="L352" s="15"/>
      <c r="M352" s="15"/>
      <c r="N352" s="15"/>
      <c r="O352" s="15"/>
      <c r="P352" s="15"/>
      <c r="Q352" s="15"/>
      <c r="R352" s="15"/>
      <c r="S352" s="15"/>
      <c r="T352" s="15"/>
      <c r="U352" s="15"/>
      <c r="V352" s="15"/>
      <c r="W352" s="15"/>
      <c r="X352" s="15"/>
      <c r="Y352" s="15"/>
      <c r="Z352" s="15"/>
      <c r="AA352" s="15"/>
      <c r="AB352" s="15"/>
      <c r="AC352" s="15"/>
      <c r="AD352" s="15"/>
      <c r="AE352" s="15"/>
      <c r="AF352" s="15"/>
      <c r="AG352" s="15"/>
      <c r="AH352" s="15"/>
      <c r="AI352" s="15"/>
      <c r="AJ352" s="15"/>
      <c r="AK352" s="15"/>
      <c r="AL352" s="15"/>
      <c r="AM352" s="15"/>
      <c r="AN352" s="15"/>
      <c r="AO352" s="15"/>
      <c r="AP352" s="15"/>
      <c r="AQ352" s="15"/>
      <c r="AR352" s="15"/>
      <c r="AS352" s="15"/>
      <c r="AT352" s="15"/>
      <c r="AU352" s="15"/>
      <c r="AV352" s="15"/>
      <c r="AW352" s="15"/>
      <c r="AX352" s="15"/>
      <c r="AY352" s="15"/>
      <c r="AZ352" s="15"/>
      <c r="BA352" s="15"/>
      <c r="BB352" s="15"/>
      <c r="BC352" s="15"/>
      <c r="BD352" s="15"/>
      <c r="BE352" s="15"/>
      <c r="BF352" s="15"/>
      <c r="BG352" s="15"/>
      <c r="BH352" s="15"/>
      <c r="BI352" s="15"/>
      <c r="BJ352" s="15"/>
      <c r="BK352" s="15"/>
      <c r="BL352" s="15"/>
      <c r="BM352" s="15"/>
      <c r="BN352" s="15"/>
      <c r="BO352" s="15"/>
      <c r="BP352" s="15"/>
      <c r="BQ352" s="15"/>
      <c r="BR352" s="15"/>
      <c r="BS352" s="15"/>
    </row>
    <row r="353" spans="1:71" s="12" customFormat="1">
      <c r="A353" s="2" t="s">
        <v>237</v>
      </c>
      <c r="B353" s="49" t="s">
        <v>153</v>
      </c>
      <c r="C353" s="4">
        <v>0</v>
      </c>
      <c r="D353" s="4">
        <v>0</v>
      </c>
      <c r="E353" s="4">
        <v>0</v>
      </c>
      <c r="F353" s="4">
        <f t="shared" si="53"/>
        <v>0</v>
      </c>
      <c r="G353" s="4" t="s">
        <v>10</v>
      </c>
      <c r="H353" s="8">
        <v>1.05100356465448</v>
      </c>
      <c r="I353" s="4" t="s">
        <v>10</v>
      </c>
      <c r="J353" s="30"/>
      <c r="K353" s="26"/>
      <c r="L353" s="26"/>
      <c r="M353" s="26"/>
      <c r="N353" s="26"/>
      <c r="O353" s="26"/>
      <c r="P353" s="26"/>
      <c r="Q353" s="26"/>
      <c r="R353" s="26"/>
      <c r="S353" s="26"/>
      <c r="T353" s="26"/>
      <c r="U353" s="26"/>
      <c r="V353" s="26"/>
      <c r="W353" s="26"/>
      <c r="X353" s="26"/>
      <c r="Y353" s="26"/>
      <c r="Z353" s="26"/>
      <c r="AA353" s="26"/>
      <c r="AB353" s="26"/>
      <c r="AC353" s="26"/>
      <c r="AD353" s="26"/>
      <c r="AE353" s="26"/>
      <c r="AF353" s="26"/>
      <c r="AG353" s="26"/>
      <c r="AH353" s="26"/>
      <c r="AI353" s="26"/>
      <c r="AJ353" s="26"/>
      <c r="AK353" s="26"/>
      <c r="AL353" s="26"/>
      <c r="AM353" s="26"/>
      <c r="AN353" s="26"/>
      <c r="AO353" s="26"/>
      <c r="AP353" s="26"/>
      <c r="AQ353" s="26"/>
      <c r="AR353" s="26"/>
      <c r="AS353" s="26"/>
      <c r="AT353" s="26"/>
      <c r="AU353" s="26"/>
      <c r="AV353" s="26"/>
      <c r="AW353" s="26"/>
      <c r="AX353" s="26"/>
      <c r="AY353" s="26"/>
      <c r="AZ353" s="26"/>
      <c r="BA353" s="26"/>
      <c r="BB353" s="26"/>
      <c r="BC353" s="26"/>
      <c r="BD353" s="26"/>
      <c r="BE353" s="26"/>
      <c r="BF353" s="26"/>
      <c r="BG353" s="26"/>
      <c r="BH353" s="26"/>
      <c r="BI353" s="26"/>
      <c r="BJ353" s="26"/>
      <c r="BK353" s="26"/>
      <c r="BL353" s="26"/>
      <c r="BM353" s="26"/>
      <c r="BN353" s="26"/>
      <c r="BO353" s="26"/>
      <c r="BP353" s="26"/>
      <c r="BQ353" s="26"/>
      <c r="BR353" s="26"/>
      <c r="BS353" s="26"/>
    </row>
    <row r="354" spans="1:71" s="12" customFormat="1">
      <c r="A354" s="2" t="s">
        <v>238</v>
      </c>
      <c r="B354" s="49" t="s">
        <v>155</v>
      </c>
      <c r="C354" s="4">
        <v>0</v>
      </c>
      <c r="D354" s="4">
        <v>0</v>
      </c>
      <c r="E354" s="4">
        <v>0</v>
      </c>
      <c r="F354" s="4">
        <f t="shared" si="53"/>
        <v>0</v>
      </c>
      <c r="G354" s="4" t="s">
        <v>10</v>
      </c>
      <c r="H354" s="8">
        <v>1.05100356465448</v>
      </c>
      <c r="I354" s="4" t="s">
        <v>10</v>
      </c>
      <c r="J354" s="30"/>
      <c r="K354" s="26"/>
      <c r="L354" s="26"/>
      <c r="M354" s="26"/>
      <c r="N354" s="26"/>
      <c r="O354" s="26"/>
      <c r="P354" s="26"/>
      <c r="Q354" s="26"/>
      <c r="R354" s="26"/>
      <c r="S354" s="26"/>
      <c r="T354" s="26"/>
      <c r="U354" s="26"/>
      <c r="V354" s="26"/>
      <c r="W354" s="26"/>
      <c r="X354" s="26"/>
      <c r="Y354" s="26"/>
      <c r="Z354" s="26"/>
      <c r="AA354" s="26"/>
      <c r="AB354" s="26"/>
      <c r="AC354" s="26"/>
      <c r="AD354" s="26"/>
      <c r="AE354" s="26"/>
      <c r="AF354" s="26"/>
      <c r="AG354" s="26"/>
      <c r="AH354" s="26"/>
      <c r="AI354" s="26"/>
      <c r="AJ354" s="26"/>
      <c r="AK354" s="26"/>
      <c r="AL354" s="26"/>
      <c r="AM354" s="26"/>
      <c r="AN354" s="26"/>
      <c r="AO354" s="26"/>
      <c r="AP354" s="26"/>
      <c r="AQ354" s="26"/>
      <c r="AR354" s="26"/>
      <c r="AS354" s="26"/>
      <c r="AT354" s="26"/>
      <c r="AU354" s="26"/>
      <c r="AV354" s="26"/>
      <c r="AW354" s="26"/>
      <c r="AX354" s="26"/>
      <c r="AY354" s="26"/>
      <c r="AZ354" s="26"/>
      <c r="BA354" s="26"/>
      <c r="BB354" s="26"/>
      <c r="BC354" s="26"/>
      <c r="BD354" s="26"/>
      <c r="BE354" s="26"/>
      <c r="BF354" s="26"/>
      <c r="BG354" s="26"/>
      <c r="BH354" s="26"/>
      <c r="BI354" s="26"/>
      <c r="BJ354" s="26"/>
      <c r="BK354" s="26"/>
      <c r="BL354" s="26"/>
      <c r="BM354" s="26"/>
      <c r="BN354" s="26"/>
      <c r="BO354" s="26"/>
      <c r="BP354" s="26"/>
      <c r="BQ354" s="26"/>
      <c r="BR354" s="26"/>
      <c r="BS354" s="26"/>
    </row>
    <row r="355" spans="1:71">
      <c r="A355" s="50" t="s">
        <v>446</v>
      </c>
      <c r="B355" s="60" t="s">
        <v>706</v>
      </c>
      <c r="C355" s="51" t="s">
        <v>10</v>
      </c>
      <c r="D355" s="51" t="s">
        <v>10</v>
      </c>
      <c r="E355" s="51" t="s">
        <v>10</v>
      </c>
      <c r="F355" s="51" t="s">
        <v>10</v>
      </c>
      <c r="G355" s="51" t="s">
        <v>10</v>
      </c>
      <c r="H355" s="51" t="s">
        <v>10</v>
      </c>
      <c r="I355" s="51" t="s">
        <v>10</v>
      </c>
    </row>
    <row r="356" spans="1:71" ht="81.75">
      <c r="A356" s="74" t="s">
        <v>447</v>
      </c>
      <c r="B356" s="69" t="s">
        <v>2389</v>
      </c>
      <c r="C356" s="75">
        <f>C357+C387+C414</f>
        <v>3413.2900000000004</v>
      </c>
      <c r="D356" s="75">
        <f>D357+D387+D414</f>
        <v>2257.2540000000004</v>
      </c>
      <c r="E356" s="75">
        <f>E357+E387+E414</f>
        <v>2610.7030000000004</v>
      </c>
      <c r="F356" s="75">
        <f t="shared" ref="F356:F419" si="57">SUM(C356:E356)/3</f>
        <v>2760.4156666666672</v>
      </c>
      <c r="G356" s="75" t="s">
        <v>10</v>
      </c>
      <c r="H356" s="75" t="s">
        <v>10</v>
      </c>
      <c r="I356" s="75"/>
    </row>
    <row r="357" spans="1:71" ht="31.5">
      <c r="A357" s="74" t="s">
        <v>448</v>
      </c>
      <c r="B357" s="69" t="s">
        <v>5</v>
      </c>
      <c r="C357" s="75">
        <f>C358+C372</f>
        <v>40.037999999999997</v>
      </c>
      <c r="D357" s="75">
        <f>D358+D372</f>
        <v>23.4</v>
      </c>
      <c r="E357" s="75">
        <f>E358+E372</f>
        <v>20.585000000000001</v>
      </c>
      <c r="F357" s="75">
        <f t="shared" si="57"/>
        <v>28.007666666666665</v>
      </c>
      <c r="G357" s="75" t="s">
        <v>10</v>
      </c>
      <c r="H357" s="75" t="s">
        <v>10</v>
      </c>
      <c r="I357" s="75">
        <f>I358+I372</f>
        <v>43446.965604541554</v>
      </c>
    </row>
    <row r="358" spans="1:71" ht="31.5">
      <c r="A358" s="54" t="s">
        <v>449</v>
      </c>
      <c r="B358" s="49" t="s">
        <v>450</v>
      </c>
      <c r="C358" s="53">
        <f>C359</f>
        <v>23.18</v>
      </c>
      <c r="D358" s="53">
        <f t="shared" ref="D358:E358" si="58">D359</f>
        <v>16.03</v>
      </c>
      <c r="E358" s="53">
        <f t="shared" si="58"/>
        <v>18.53</v>
      </c>
      <c r="F358" s="53">
        <f t="shared" si="57"/>
        <v>19.246666666666666</v>
      </c>
      <c r="G358" s="53" t="s">
        <v>10</v>
      </c>
      <c r="H358" s="53" t="s">
        <v>10</v>
      </c>
      <c r="I358" s="53">
        <f t="shared" ref="I358" si="59">I359</f>
        <v>23296.012228244927</v>
      </c>
    </row>
    <row r="359" spans="1:71">
      <c r="A359" s="54" t="s">
        <v>451</v>
      </c>
      <c r="B359" s="49" t="s">
        <v>452</v>
      </c>
      <c r="C359" s="53">
        <f>C360+C363+C366+C369</f>
        <v>23.18</v>
      </c>
      <c r="D359" s="53">
        <f t="shared" ref="D359:E359" si="60">D360+D363+D366+D369</f>
        <v>16.03</v>
      </c>
      <c r="E359" s="53">
        <f t="shared" si="60"/>
        <v>18.53</v>
      </c>
      <c r="F359" s="53">
        <f t="shared" si="57"/>
        <v>19.246666666666666</v>
      </c>
      <c r="G359" s="53" t="s">
        <v>10</v>
      </c>
      <c r="H359" s="53" t="s">
        <v>10</v>
      </c>
      <c r="I359" s="53">
        <f t="shared" ref="I359" si="61">I360+I363+I366+I369</f>
        <v>23296.012228244927</v>
      </c>
    </row>
    <row r="360" spans="1:71">
      <c r="A360" s="54" t="s">
        <v>453</v>
      </c>
      <c r="B360" s="49" t="s">
        <v>454</v>
      </c>
      <c r="C360" s="53">
        <f>SUM(C361:C362)</f>
        <v>17.074999999999999</v>
      </c>
      <c r="D360" s="53">
        <f t="shared" ref="D360:E360" si="62">SUM(D361:D362)</f>
        <v>12.027000000000001</v>
      </c>
      <c r="E360" s="53">
        <f t="shared" si="62"/>
        <v>13.427</v>
      </c>
      <c r="F360" s="53">
        <f t="shared" si="57"/>
        <v>14.176333333333332</v>
      </c>
      <c r="G360" s="53" t="s">
        <v>10</v>
      </c>
      <c r="H360" s="53" t="s">
        <v>10</v>
      </c>
      <c r="I360" s="53">
        <f t="shared" ref="I360" si="63">SUM(I361:I362)</f>
        <v>17514.441313075065</v>
      </c>
    </row>
    <row r="361" spans="1:71">
      <c r="A361" s="54" t="s">
        <v>455</v>
      </c>
      <c r="B361" s="49" t="s">
        <v>456</v>
      </c>
      <c r="C361" s="6">
        <v>2.9209999999999998</v>
      </c>
      <c r="D361" s="6">
        <v>4.2670000000000003</v>
      </c>
      <c r="E361" s="6">
        <v>1.607</v>
      </c>
      <c r="F361" s="53">
        <f t="shared" si="57"/>
        <v>2.9316666666666666</v>
      </c>
      <c r="G361" s="55">
        <v>927022.02</v>
      </c>
      <c r="H361" s="53">
        <v>1.05100356465448</v>
      </c>
      <c r="I361" s="53">
        <f>F361*G361*H361/1000</f>
        <v>2856.3329403514881</v>
      </c>
    </row>
    <row r="362" spans="1:71">
      <c r="A362" s="54" t="s">
        <v>457</v>
      </c>
      <c r="B362" s="49" t="s">
        <v>458</v>
      </c>
      <c r="C362" s="53">
        <v>14.154</v>
      </c>
      <c r="D362" s="53">
        <v>7.76</v>
      </c>
      <c r="E362" s="53">
        <v>11.82</v>
      </c>
      <c r="F362" s="53">
        <f t="shared" si="57"/>
        <v>11.244666666666667</v>
      </c>
      <c r="G362" s="55">
        <v>1240301.17</v>
      </c>
      <c r="H362" s="53">
        <v>1.05100356465448</v>
      </c>
      <c r="I362" s="53">
        <f>F362*G362*H362/1000</f>
        <v>14658.108372723578</v>
      </c>
    </row>
    <row r="363" spans="1:71">
      <c r="A363" s="54" t="s">
        <v>459</v>
      </c>
      <c r="B363" s="49" t="s">
        <v>460</v>
      </c>
      <c r="C363" s="53">
        <f>SUM(C364:C365)</f>
        <v>1.3860000000000001</v>
      </c>
      <c r="D363" s="53">
        <f t="shared" ref="D363:E363" si="64">SUM(D364:D365)</f>
        <v>0</v>
      </c>
      <c r="E363" s="53">
        <f t="shared" si="64"/>
        <v>0.25900000000000001</v>
      </c>
      <c r="F363" s="53">
        <f t="shared" si="57"/>
        <v>0.54833333333333334</v>
      </c>
      <c r="G363" s="53" t="s">
        <v>10</v>
      </c>
      <c r="H363" s="53" t="s">
        <v>10</v>
      </c>
      <c r="I363" s="53">
        <f t="shared" ref="I363" si="65">SUM(I364:I365)</f>
        <v>803.85632304982846</v>
      </c>
    </row>
    <row r="364" spans="1:71">
      <c r="A364" s="54" t="s">
        <v>461</v>
      </c>
      <c r="B364" s="49" t="s">
        <v>456</v>
      </c>
      <c r="C364" s="53">
        <v>0.51400000000000001</v>
      </c>
      <c r="D364" s="53">
        <v>0</v>
      </c>
      <c r="E364" s="53">
        <v>0</v>
      </c>
      <c r="F364" s="53">
        <f t="shared" si="57"/>
        <v>0.17133333333333334</v>
      </c>
      <c r="G364" s="55">
        <v>1131869.5612234571</v>
      </c>
      <c r="H364" s="53">
        <v>1.05100356465448</v>
      </c>
      <c r="I364" s="53">
        <f>F364*G364*H364/1000</f>
        <v>203.81795233161813</v>
      </c>
    </row>
    <row r="365" spans="1:71">
      <c r="A365" s="54" t="s">
        <v>462</v>
      </c>
      <c r="B365" s="49" t="s">
        <v>458</v>
      </c>
      <c r="C365" s="53">
        <v>0.872</v>
      </c>
      <c r="D365" s="53">
        <v>0</v>
      </c>
      <c r="E365" s="53">
        <v>0.25900000000000001</v>
      </c>
      <c r="F365" s="53">
        <f t="shared" si="57"/>
        <v>0.377</v>
      </c>
      <c r="G365" s="55">
        <v>1514375.1828816733</v>
      </c>
      <c r="H365" s="53">
        <v>1.05100356465448</v>
      </c>
      <c r="I365" s="53">
        <f>F365*G365*H365/1000</f>
        <v>600.03837071821033</v>
      </c>
    </row>
    <row r="366" spans="1:71">
      <c r="A366" s="54" t="s">
        <v>463</v>
      </c>
      <c r="B366" s="49" t="s">
        <v>464</v>
      </c>
      <c r="C366" s="53">
        <f>SUM(C367:C368)</f>
        <v>4.7190000000000003</v>
      </c>
      <c r="D366" s="53">
        <f t="shared" ref="D366:E366" si="66">SUM(D367:D368)</f>
        <v>4.0030000000000001</v>
      </c>
      <c r="E366" s="53">
        <f t="shared" si="66"/>
        <v>3.3439999999999999</v>
      </c>
      <c r="F366" s="53">
        <f t="shared" si="57"/>
        <v>4.0220000000000002</v>
      </c>
      <c r="G366" s="53" t="s">
        <v>10</v>
      </c>
      <c r="H366" s="53" t="s">
        <v>10</v>
      </c>
      <c r="I366" s="53">
        <f t="shared" ref="I366" si="67">SUM(I367:I368)</f>
        <v>4342.2110912393664</v>
      </c>
    </row>
    <row r="367" spans="1:71">
      <c r="A367" s="54" t="s">
        <v>465</v>
      </c>
      <c r="B367" s="49" t="s">
        <v>456</v>
      </c>
      <c r="C367" s="6">
        <v>0</v>
      </c>
      <c r="D367" s="6">
        <v>0.68799999999999994</v>
      </c>
      <c r="E367" s="6">
        <v>0.72299999999999998</v>
      </c>
      <c r="F367" s="53">
        <f t="shared" si="57"/>
        <v>0.47033333333333333</v>
      </c>
      <c r="G367" s="55">
        <v>1304824.98</v>
      </c>
      <c r="H367" s="53">
        <v>1.05100356465448</v>
      </c>
      <c r="I367" s="53">
        <f>F367*G367*H367/1000</f>
        <v>645.00370669327572</v>
      </c>
    </row>
    <row r="368" spans="1:71">
      <c r="A368" s="54" t="s">
        <v>466</v>
      </c>
      <c r="B368" s="49" t="s">
        <v>458</v>
      </c>
      <c r="C368" s="53">
        <v>4.7190000000000003</v>
      </c>
      <c r="D368" s="53">
        <v>3.3149999999999999</v>
      </c>
      <c r="E368" s="53">
        <v>2.621</v>
      </c>
      <c r="F368" s="53">
        <f t="shared" si="57"/>
        <v>3.5516666666666672</v>
      </c>
      <c r="G368" s="55">
        <v>990461.1</v>
      </c>
      <c r="H368" s="53">
        <v>1.05100356465448</v>
      </c>
      <c r="I368" s="53">
        <f>F368*G368*H368/1000</f>
        <v>3697.2073845460905</v>
      </c>
    </row>
    <row r="369" spans="1:9">
      <c r="A369" s="54" t="s">
        <v>467</v>
      </c>
      <c r="B369" s="49" t="s">
        <v>468</v>
      </c>
      <c r="C369" s="53">
        <f>SUM(C370:C371)</f>
        <v>0</v>
      </c>
      <c r="D369" s="53">
        <f t="shared" ref="D369:E369" si="68">SUM(D370:D371)</f>
        <v>0</v>
      </c>
      <c r="E369" s="53">
        <f t="shared" si="68"/>
        <v>1.5</v>
      </c>
      <c r="F369" s="53">
        <f t="shared" si="57"/>
        <v>0.5</v>
      </c>
      <c r="G369" s="53" t="s">
        <v>10</v>
      </c>
      <c r="H369" s="53" t="s">
        <v>10</v>
      </c>
      <c r="I369" s="53">
        <f t="shared" ref="I369" si="69">SUM(I370:I371)</f>
        <v>635.50350088066739</v>
      </c>
    </row>
    <row r="370" spans="1:9">
      <c r="A370" s="54" t="s">
        <v>469</v>
      </c>
      <c r="B370" s="49" t="s">
        <v>456</v>
      </c>
      <c r="C370" s="53">
        <v>0</v>
      </c>
      <c r="D370" s="53">
        <v>0</v>
      </c>
      <c r="E370" s="53">
        <v>0</v>
      </c>
      <c r="F370" s="53">
        <f t="shared" si="57"/>
        <v>0</v>
      </c>
      <c r="G370" s="55" t="s">
        <v>10</v>
      </c>
      <c r="H370" s="53">
        <v>1.05100356465448</v>
      </c>
      <c r="I370" s="53" t="s">
        <v>10</v>
      </c>
    </row>
    <row r="371" spans="1:9">
      <c r="A371" s="54" t="s">
        <v>470</v>
      </c>
      <c r="B371" s="49" t="s">
        <v>458</v>
      </c>
      <c r="C371" s="53">
        <v>0</v>
      </c>
      <c r="D371" s="53">
        <v>0</v>
      </c>
      <c r="E371" s="53">
        <v>1.5</v>
      </c>
      <c r="F371" s="53">
        <f t="shared" si="57"/>
        <v>0.5</v>
      </c>
      <c r="G371" s="55">
        <v>1209327.0132525016</v>
      </c>
      <c r="H371" s="53">
        <v>1.05100356465448</v>
      </c>
      <c r="I371" s="53">
        <f>F371*G371*H371/1000</f>
        <v>635.50350088066739</v>
      </c>
    </row>
    <row r="372" spans="1:9" ht="31.5">
      <c r="A372" s="54" t="s">
        <v>471</v>
      </c>
      <c r="B372" s="49" t="s">
        <v>472</v>
      </c>
      <c r="C372" s="53">
        <f>C373+C383</f>
        <v>16.858000000000001</v>
      </c>
      <c r="D372" s="53">
        <f t="shared" ref="D372:E372" si="70">D373+D383</f>
        <v>7.3699999999999992</v>
      </c>
      <c r="E372" s="53">
        <f t="shared" si="70"/>
        <v>2.0550000000000002</v>
      </c>
      <c r="F372" s="53">
        <f t="shared" si="57"/>
        <v>8.761000000000001</v>
      </c>
      <c r="G372" s="53" t="s">
        <v>10</v>
      </c>
      <c r="H372" s="53" t="s">
        <v>10</v>
      </c>
      <c r="I372" s="53">
        <f t="shared" ref="I372" si="71">I373+I383</f>
        <v>20150.953376296628</v>
      </c>
    </row>
    <row r="373" spans="1:9">
      <c r="A373" s="54" t="s">
        <v>473</v>
      </c>
      <c r="B373" s="49" t="s">
        <v>452</v>
      </c>
      <c r="C373" s="53">
        <f>C374+C377+C380</f>
        <v>16.858000000000001</v>
      </c>
      <c r="D373" s="53">
        <f t="shared" ref="D373:E373" si="72">D374+D377+D380</f>
        <v>7.3699999999999992</v>
      </c>
      <c r="E373" s="53">
        <f t="shared" si="72"/>
        <v>2.04</v>
      </c>
      <c r="F373" s="53">
        <f t="shared" si="57"/>
        <v>8.7560000000000002</v>
      </c>
      <c r="G373" s="53" t="s">
        <v>10</v>
      </c>
      <c r="H373" s="53" t="s">
        <v>10</v>
      </c>
      <c r="I373" s="53">
        <f t="shared" ref="I373" si="73">I374+I377+I380</f>
        <v>20145.656007864316</v>
      </c>
    </row>
    <row r="374" spans="1:9">
      <c r="A374" s="54" t="s">
        <v>474</v>
      </c>
      <c r="B374" s="49" t="s">
        <v>454</v>
      </c>
      <c r="C374" s="53">
        <f>SUM(C375:C376)</f>
        <v>15.69</v>
      </c>
      <c r="D374" s="53">
        <f t="shared" ref="D374:E374" si="74">SUM(D375:D376)</f>
        <v>7.3179999999999996</v>
      </c>
      <c r="E374" s="53">
        <f t="shared" si="74"/>
        <v>2.04</v>
      </c>
      <c r="F374" s="53">
        <f t="shared" si="57"/>
        <v>8.3493333333333322</v>
      </c>
      <c r="G374" s="53" t="s">
        <v>10</v>
      </c>
      <c r="H374" s="53" t="s">
        <v>10</v>
      </c>
      <c r="I374" s="53">
        <f t="shared" ref="I374" si="75">SUM(I375:I376)</f>
        <v>19231.511997575453</v>
      </c>
    </row>
    <row r="375" spans="1:9">
      <c r="A375" s="54" t="s">
        <v>475</v>
      </c>
      <c r="B375" s="49" t="s">
        <v>456</v>
      </c>
      <c r="C375" s="6">
        <v>1.8660000000000001</v>
      </c>
      <c r="D375" s="6">
        <v>2.6859999999999999</v>
      </c>
      <c r="E375" s="6">
        <v>1.2999999999999999E-2</v>
      </c>
      <c r="F375" s="53">
        <f t="shared" si="57"/>
        <v>1.5216666666666665</v>
      </c>
      <c r="G375" s="55">
        <v>1904164.68</v>
      </c>
      <c r="H375" s="53">
        <v>1.05100356465448</v>
      </c>
      <c r="I375" s="53">
        <f>F375*G375*H375/1000</f>
        <v>3045.2869499917333</v>
      </c>
    </row>
    <row r="376" spans="1:9">
      <c r="A376" s="54" t="s">
        <v>476</v>
      </c>
      <c r="B376" s="49" t="s">
        <v>458</v>
      </c>
      <c r="C376" s="53">
        <v>13.824</v>
      </c>
      <c r="D376" s="53">
        <v>4.6319999999999997</v>
      </c>
      <c r="E376" s="53">
        <v>2.0270000000000001</v>
      </c>
      <c r="F376" s="53">
        <f t="shared" si="57"/>
        <v>6.8276666666666666</v>
      </c>
      <c r="G376" s="55">
        <v>2255636.2999999998</v>
      </c>
      <c r="H376" s="53">
        <v>1.05100356465448</v>
      </c>
      <c r="I376" s="53">
        <f>F376*G376*H376/1000</f>
        <v>16186.225047583721</v>
      </c>
    </row>
    <row r="377" spans="1:9">
      <c r="A377" s="54" t="s">
        <v>477</v>
      </c>
      <c r="B377" s="49" t="s">
        <v>460</v>
      </c>
      <c r="C377" s="53">
        <f>SUM(C378:C379)</f>
        <v>0</v>
      </c>
      <c r="D377" s="53">
        <f t="shared" ref="D377:E377" si="76">SUM(D378:D379)</f>
        <v>0</v>
      </c>
      <c r="E377" s="53">
        <f t="shared" si="76"/>
        <v>0</v>
      </c>
      <c r="F377" s="53">
        <f t="shared" si="57"/>
        <v>0</v>
      </c>
      <c r="G377" s="53" t="s">
        <v>10</v>
      </c>
      <c r="H377" s="53" t="s">
        <v>10</v>
      </c>
      <c r="I377" s="53">
        <f t="shared" ref="I377" si="77">SUM(I378:I379)</f>
        <v>0</v>
      </c>
    </row>
    <row r="378" spans="1:9">
      <c r="A378" s="54" t="s">
        <v>478</v>
      </c>
      <c r="B378" s="49" t="s">
        <v>456</v>
      </c>
      <c r="C378" s="53">
        <v>0</v>
      </c>
      <c r="D378" s="53">
        <v>0</v>
      </c>
      <c r="E378" s="53">
        <v>0</v>
      </c>
      <c r="F378" s="53">
        <f t="shared" si="57"/>
        <v>0</v>
      </c>
      <c r="G378" s="55" t="s">
        <v>10</v>
      </c>
      <c r="H378" s="53">
        <v>1.05100356465448</v>
      </c>
      <c r="I378" s="53" t="s">
        <v>10</v>
      </c>
    </row>
    <row r="379" spans="1:9">
      <c r="A379" s="54" t="s">
        <v>479</v>
      </c>
      <c r="B379" s="49" t="s">
        <v>458</v>
      </c>
      <c r="C379" s="53">
        <v>0</v>
      </c>
      <c r="D379" s="53">
        <v>0</v>
      </c>
      <c r="E379" s="53">
        <v>0</v>
      </c>
      <c r="F379" s="53">
        <f t="shared" si="57"/>
        <v>0</v>
      </c>
      <c r="G379" s="55" t="s">
        <v>10</v>
      </c>
      <c r="H379" s="53">
        <v>1.05100356465448</v>
      </c>
      <c r="I379" s="53" t="s">
        <v>10</v>
      </c>
    </row>
    <row r="380" spans="1:9">
      <c r="A380" s="54" t="s">
        <v>480</v>
      </c>
      <c r="B380" s="49" t="s">
        <v>464</v>
      </c>
      <c r="C380" s="53">
        <f>SUM(C381:C382)</f>
        <v>1.1680000000000001</v>
      </c>
      <c r="D380" s="53">
        <f t="shared" ref="D380:E380" si="78">SUM(D381:D382)</f>
        <v>5.1999999999999998E-2</v>
      </c>
      <c r="E380" s="53">
        <f t="shared" si="78"/>
        <v>0</v>
      </c>
      <c r="F380" s="53">
        <f t="shared" si="57"/>
        <v>0.40666666666666673</v>
      </c>
      <c r="G380" s="53" t="s">
        <v>10</v>
      </c>
      <c r="H380" s="53" t="s">
        <v>10</v>
      </c>
      <c r="I380" s="53">
        <f t="shared" ref="I380" si="79">SUM(I381:I382)</f>
        <v>914.14401028886414</v>
      </c>
    </row>
    <row r="381" spans="1:9">
      <c r="A381" s="54" t="s">
        <v>481</v>
      </c>
      <c r="B381" s="49" t="s">
        <v>456</v>
      </c>
      <c r="C381" s="53">
        <v>0.08</v>
      </c>
      <c r="D381" s="53">
        <v>0</v>
      </c>
      <c r="E381" s="53">
        <v>0</v>
      </c>
      <c r="F381" s="53">
        <f t="shared" si="57"/>
        <v>2.6666666666666668E-2</v>
      </c>
      <c r="G381" s="55">
        <v>5676697.54</v>
      </c>
      <c r="H381" s="53">
        <v>1.05100356465448</v>
      </c>
      <c r="I381" s="53">
        <f>F381*G381*H381/1000</f>
        <v>159.09944933347515</v>
      </c>
    </row>
    <row r="382" spans="1:9">
      <c r="A382" s="54" t="s">
        <v>482</v>
      </c>
      <c r="B382" s="49" t="s">
        <v>458</v>
      </c>
      <c r="C382" s="53">
        <v>1.0880000000000001</v>
      </c>
      <c r="D382" s="53">
        <v>5.1999999999999998E-2</v>
      </c>
      <c r="E382" s="53">
        <v>0</v>
      </c>
      <c r="F382" s="53">
        <f t="shared" si="57"/>
        <v>0.38000000000000006</v>
      </c>
      <c r="G382" s="55">
        <v>1890535.33</v>
      </c>
      <c r="H382" s="53">
        <v>1.05100356465448</v>
      </c>
      <c r="I382" s="53">
        <f>F382*G382*H382/1000</f>
        <v>755.04456095538899</v>
      </c>
    </row>
    <row r="383" spans="1:9">
      <c r="A383" s="54" t="s">
        <v>483</v>
      </c>
      <c r="B383" s="49" t="s">
        <v>484</v>
      </c>
      <c r="C383" s="53">
        <f>C384</f>
        <v>0</v>
      </c>
      <c r="D383" s="53">
        <f t="shared" ref="D383:E383" si="80">D384</f>
        <v>0</v>
      </c>
      <c r="E383" s="53">
        <f t="shared" si="80"/>
        <v>1.4999999999999999E-2</v>
      </c>
      <c r="F383" s="53">
        <f t="shared" si="57"/>
        <v>5.0000000000000001E-3</v>
      </c>
      <c r="G383" s="53" t="s">
        <v>10</v>
      </c>
      <c r="H383" s="53" t="s">
        <v>10</v>
      </c>
      <c r="I383" s="53">
        <f t="shared" ref="I383" si="81">I384</f>
        <v>5.2973684323115782</v>
      </c>
    </row>
    <row r="384" spans="1:9">
      <c r="A384" s="54" t="s">
        <v>485</v>
      </c>
      <c r="B384" s="49" t="s">
        <v>454</v>
      </c>
      <c r="C384" s="53">
        <f>SUM(C385:C386)</f>
        <v>0</v>
      </c>
      <c r="D384" s="53">
        <f t="shared" ref="D384:E384" si="82">SUM(D385:D386)</f>
        <v>0</v>
      </c>
      <c r="E384" s="53">
        <f t="shared" si="82"/>
        <v>1.4999999999999999E-2</v>
      </c>
      <c r="F384" s="53">
        <f t="shared" si="57"/>
        <v>5.0000000000000001E-3</v>
      </c>
      <c r="G384" s="53" t="s">
        <v>10</v>
      </c>
      <c r="H384" s="53" t="s">
        <v>10</v>
      </c>
      <c r="I384" s="53">
        <f t="shared" ref="I384" si="83">SUM(I385:I386)</f>
        <v>5.2973684323115782</v>
      </c>
    </row>
    <row r="385" spans="1:9">
      <c r="A385" s="54" t="s">
        <v>486</v>
      </c>
      <c r="B385" s="49" t="s">
        <v>456</v>
      </c>
      <c r="C385" s="53">
        <v>0</v>
      </c>
      <c r="D385" s="53">
        <v>0</v>
      </c>
      <c r="E385" s="53">
        <v>1.4999999999999999E-2</v>
      </c>
      <c r="F385" s="53">
        <f t="shared" si="57"/>
        <v>5.0000000000000001E-3</v>
      </c>
      <c r="G385" s="55">
        <v>1008059.0800000001</v>
      </c>
      <c r="H385" s="53">
        <v>1.05100356465448</v>
      </c>
      <c r="I385" s="53">
        <f>F385*G385*H385/1000</f>
        <v>5.2973684323115782</v>
      </c>
    </row>
    <row r="386" spans="1:9">
      <c r="A386" s="54" t="s">
        <v>487</v>
      </c>
      <c r="B386" s="49" t="s">
        <v>458</v>
      </c>
      <c r="C386" s="53">
        <v>0</v>
      </c>
      <c r="D386" s="53">
        <v>0</v>
      </c>
      <c r="E386" s="53">
        <v>0</v>
      </c>
      <c r="F386" s="53">
        <f t="shared" si="57"/>
        <v>0</v>
      </c>
      <c r="G386" s="55" t="s">
        <v>10</v>
      </c>
      <c r="H386" s="53">
        <v>1.05100356465448</v>
      </c>
      <c r="I386" s="53" t="s">
        <v>10</v>
      </c>
    </row>
    <row r="387" spans="1:9" ht="31.5">
      <c r="A387" s="74" t="s">
        <v>488</v>
      </c>
      <c r="B387" s="69" t="s">
        <v>6</v>
      </c>
      <c r="C387" s="75">
        <f>C388+C400</f>
        <v>0.38200000000000001</v>
      </c>
      <c r="D387" s="75">
        <f>D388+D400</f>
        <v>9.4E-2</v>
      </c>
      <c r="E387" s="75">
        <f>E388+E400</f>
        <v>0.34800000000000003</v>
      </c>
      <c r="F387" s="75">
        <f t="shared" si="57"/>
        <v>0.27466666666666667</v>
      </c>
      <c r="G387" s="75" t="s">
        <v>10</v>
      </c>
      <c r="H387" s="75" t="s">
        <v>10</v>
      </c>
      <c r="I387" s="75">
        <f>I388+I400</f>
        <v>449.41387804748558</v>
      </c>
    </row>
    <row r="388" spans="1:9" ht="31.5">
      <c r="A388" s="54" t="s">
        <v>489</v>
      </c>
      <c r="B388" s="49" t="s">
        <v>490</v>
      </c>
      <c r="C388" s="53">
        <f>C389+C396</f>
        <v>0.23200000000000001</v>
      </c>
      <c r="D388" s="53">
        <f>D389+D396</f>
        <v>9.4E-2</v>
      </c>
      <c r="E388" s="53">
        <f>E389+E396</f>
        <v>0.21100000000000002</v>
      </c>
      <c r="F388" s="53">
        <f t="shared" si="57"/>
        <v>0.17900000000000002</v>
      </c>
      <c r="G388" s="53" t="s">
        <v>10</v>
      </c>
      <c r="H388" s="53" t="s">
        <v>10</v>
      </c>
      <c r="I388" s="53">
        <f>I389+I396</f>
        <v>183.81549870111294</v>
      </c>
    </row>
    <row r="389" spans="1:9">
      <c r="A389" s="52" t="s">
        <v>491</v>
      </c>
      <c r="B389" s="49" t="s">
        <v>492</v>
      </c>
      <c r="C389" s="53">
        <f>C390+C393</f>
        <v>0</v>
      </c>
      <c r="D389" s="53">
        <f t="shared" ref="D389:E389" si="84">D390+D393</f>
        <v>9.4E-2</v>
      </c>
      <c r="E389" s="53">
        <f t="shared" si="84"/>
        <v>0.21100000000000002</v>
      </c>
      <c r="F389" s="53">
        <f t="shared" si="57"/>
        <v>0.10166666666666668</v>
      </c>
      <c r="G389" s="53" t="s">
        <v>10</v>
      </c>
      <c r="H389" s="53" t="s">
        <v>10</v>
      </c>
      <c r="I389" s="53">
        <f t="shared" ref="I389" si="85">I390+I393</f>
        <v>63.38336795621327</v>
      </c>
    </row>
    <row r="390" spans="1:9">
      <c r="A390" s="52" t="s">
        <v>493</v>
      </c>
      <c r="B390" s="49" t="s">
        <v>494</v>
      </c>
      <c r="C390" s="53">
        <f>SUM(C391:C392)</f>
        <v>0</v>
      </c>
      <c r="D390" s="53">
        <f t="shared" ref="D390:E390" si="86">SUM(D391:D392)</f>
        <v>9.4E-2</v>
      </c>
      <c r="E390" s="53">
        <f t="shared" si="86"/>
        <v>0.17900000000000002</v>
      </c>
      <c r="F390" s="53">
        <f t="shared" si="57"/>
        <v>9.1000000000000011E-2</v>
      </c>
      <c r="G390" s="53" t="s">
        <v>10</v>
      </c>
      <c r="H390" s="53" t="s">
        <v>10</v>
      </c>
      <c r="I390" s="53">
        <f t="shared" ref="I390" si="87">SUM(I391:I392)</f>
        <v>54.375331873818027</v>
      </c>
    </row>
    <row r="391" spans="1:9">
      <c r="A391" s="52" t="s">
        <v>495</v>
      </c>
      <c r="B391" s="49" t="s">
        <v>456</v>
      </c>
      <c r="C391" s="53">
        <v>0</v>
      </c>
      <c r="D391" s="53">
        <v>0</v>
      </c>
      <c r="E391" s="53">
        <v>3.9E-2</v>
      </c>
      <c r="F391" s="53">
        <f t="shared" si="57"/>
        <v>1.2999999999999999E-2</v>
      </c>
      <c r="G391" s="55">
        <v>430859.88</v>
      </c>
      <c r="H391" s="53">
        <v>1.05100356465448</v>
      </c>
      <c r="I391" s="53">
        <f>F391*G391*H391/1000</f>
        <v>5.8868585067058197</v>
      </c>
    </row>
    <row r="392" spans="1:9">
      <c r="A392" s="52" t="s">
        <v>496</v>
      </c>
      <c r="B392" s="49" t="s">
        <v>458</v>
      </c>
      <c r="C392" s="53">
        <v>0</v>
      </c>
      <c r="D392" s="53">
        <v>9.4E-2</v>
      </c>
      <c r="E392" s="53">
        <v>0.14000000000000001</v>
      </c>
      <c r="F392" s="53">
        <f t="shared" si="57"/>
        <v>7.8E-2</v>
      </c>
      <c r="G392" s="55">
        <v>591479.53</v>
      </c>
      <c r="H392" s="53">
        <v>1.05100356465448</v>
      </c>
      <c r="I392" s="53">
        <f>F392*G392*H392/1000</f>
        <v>48.488473367112206</v>
      </c>
    </row>
    <row r="393" spans="1:9" ht="31.5">
      <c r="A393" s="52" t="s">
        <v>497</v>
      </c>
      <c r="B393" s="49" t="s">
        <v>498</v>
      </c>
      <c r="C393" s="53">
        <f>SUM(C394:C395)</f>
        <v>0</v>
      </c>
      <c r="D393" s="53">
        <f t="shared" ref="D393:E393" si="88">SUM(D394:D395)</f>
        <v>0</v>
      </c>
      <c r="E393" s="53">
        <f t="shared" si="88"/>
        <v>3.2000000000000001E-2</v>
      </c>
      <c r="F393" s="53">
        <f t="shared" si="57"/>
        <v>1.0666666666666666E-2</v>
      </c>
      <c r="G393" s="53" t="s">
        <v>10</v>
      </c>
      <c r="H393" s="53" t="s">
        <v>10</v>
      </c>
      <c r="I393" s="53">
        <f t="shared" ref="I393" si="89">SUM(I394:I395)</f>
        <v>9.0080360823952432</v>
      </c>
    </row>
    <row r="394" spans="1:9">
      <c r="A394" s="52" t="s">
        <v>499</v>
      </c>
      <c r="B394" s="49" t="s">
        <v>456</v>
      </c>
      <c r="C394" s="53">
        <v>0</v>
      </c>
      <c r="D394" s="53">
        <v>0</v>
      </c>
      <c r="E394" s="53">
        <v>0</v>
      </c>
      <c r="F394" s="53">
        <f t="shared" si="57"/>
        <v>0</v>
      </c>
      <c r="G394" s="55" t="s">
        <v>10</v>
      </c>
      <c r="H394" s="53">
        <v>1.05100356465448</v>
      </c>
      <c r="I394" s="53" t="s">
        <v>10</v>
      </c>
    </row>
    <row r="395" spans="1:9">
      <c r="A395" s="52" t="s">
        <v>500</v>
      </c>
      <c r="B395" s="49" t="s">
        <v>458</v>
      </c>
      <c r="C395" s="53">
        <v>0</v>
      </c>
      <c r="D395" s="53">
        <v>0</v>
      </c>
      <c r="E395" s="53">
        <v>3.2000000000000001E-2</v>
      </c>
      <c r="F395" s="53">
        <f t="shared" si="57"/>
        <v>1.0666666666666666E-2</v>
      </c>
      <c r="G395" s="55">
        <v>803520.95</v>
      </c>
      <c r="H395" s="53">
        <v>1.05100356465448</v>
      </c>
      <c r="I395" s="53">
        <f>F395*G395*H395/1000</f>
        <v>9.0080360823952432</v>
      </c>
    </row>
    <row r="396" spans="1:9">
      <c r="A396" s="52" t="s">
        <v>501</v>
      </c>
      <c r="B396" s="49" t="s">
        <v>502</v>
      </c>
      <c r="C396" s="53">
        <f>C397</f>
        <v>0.23200000000000001</v>
      </c>
      <c r="D396" s="53">
        <f t="shared" ref="D396:E396" si="90">D397</f>
        <v>0</v>
      </c>
      <c r="E396" s="53">
        <f t="shared" si="90"/>
        <v>0</v>
      </c>
      <c r="F396" s="53">
        <f t="shared" si="57"/>
        <v>7.7333333333333337E-2</v>
      </c>
      <c r="G396" s="53" t="s">
        <v>10</v>
      </c>
      <c r="H396" s="53" t="s">
        <v>10</v>
      </c>
      <c r="I396" s="53">
        <f t="shared" ref="I396" si="91">I397</f>
        <v>120.43213074489967</v>
      </c>
    </row>
    <row r="397" spans="1:9">
      <c r="A397" s="52" t="s">
        <v>503</v>
      </c>
      <c r="B397" s="49" t="s">
        <v>494</v>
      </c>
      <c r="C397" s="53">
        <f>SUM(C398:C399)</f>
        <v>0.23200000000000001</v>
      </c>
      <c r="D397" s="53">
        <f t="shared" ref="D397:E397" si="92">SUM(D398:D399)</f>
        <v>0</v>
      </c>
      <c r="E397" s="53">
        <f t="shared" si="92"/>
        <v>0</v>
      </c>
      <c r="F397" s="53">
        <f t="shared" si="57"/>
        <v>7.7333333333333337E-2</v>
      </c>
      <c r="G397" s="53" t="s">
        <v>10</v>
      </c>
      <c r="H397" s="53" t="s">
        <v>10</v>
      </c>
      <c r="I397" s="53">
        <f t="shared" ref="I397" si="93">SUM(I398:I399)</f>
        <v>120.43213074489967</v>
      </c>
    </row>
    <row r="398" spans="1:9">
      <c r="A398" s="52" t="s">
        <v>504</v>
      </c>
      <c r="B398" s="49" t="s">
        <v>456</v>
      </c>
      <c r="C398" s="53">
        <v>0.23200000000000001</v>
      </c>
      <c r="D398" s="53">
        <v>0</v>
      </c>
      <c r="E398" s="53">
        <v>0</v>
      </c>
      <c r="F398" s="53">
        <f t="shared" si="57"/>
        <v>7.7333333333333337E-2</v>
      </c>
      <c r="G398" s="55">
        <v>1481738.11</v>
      </c>
      <c r="H398" s="53">
        <v>1.05100356465448</v>
      </c>
      <c r="I398" s="53">
        <f>F398*G398*H398/1000</f>
        <v>120.43213074489967</v>
      </c>
    </row>
    <row r="399" spans="1:9">
      <c r="A399" s="52" t="s">
        <v>505</v>
      </c>
      <c r="B399" s="49" t="s">
        <v>458</v>
      </c>
      <c r="C399" s="53">
        <v>0</v>
      </c>
      <c r="D399" s="53">
        <v>0</v>
      </c>
      <c r="E399" s="53">
        <v>0</v>
      </c>
      <c r="F399" s="53">
        <f t="shared" si="57"/>
        <v>0</v>
      </c>
      <c r="G399" s="55" t="s">
        <v>10</v>
      </c>
      <c r="H399" s="53">
        <v>1.05100356465448</v>
      </c>
      <c r="I399" s="53" t="s">
        <v>10</v>
      </c>
    </row>
    <row r="400" spans="1:9" ht="31.5">
      <c r="A400" s="54" t="s">
        <v>506</v>
      </c>
      <c r="B400" s="49" t="s">
        <v>507</v>
      </c>
      <c r="C400" s="53">
        <f>C401</f>
        <v>0.15</v>
      </c>
      <c r="D400" s="53">
        <f>D401</f>
        <v>0</v>
      </c>
      <c r="E400" s="53">
        <f>E401</f>
        <v>0.13700000000000001</v>
      </c>
      <c r="F400" s="53">
        <f t="shared" si="57"/>
        <v>9.5666666666666678E-2</v>
      </c>
      <c r="G400" s="53" t="s">
        <v>10</v>
      </c>
      <c r="H400" s="53" t="s">
        <v>10</v>
      </c>
      <c r="I400" s="53">
        <f>I401</f>
        <v>265.59837934637267</v>
      </c>
    </row>
    <row r="401" spans="1:9">
      <c r="A401" s="52" t="s">
        <v>508</v>
      </c>
      <c r="B401" s="49" t="s">
        <v>502</v>
      </c>
      <c r="C401" s="53">
        <f>C402+C405+C408</f>
        <v>0.15</v>
      </c>
      <c r="D401" s="53">
        <f t="shared" ref="D401:E401" si="94">D402+D405+D408</f>
        <v>0</v>
      </c>
      <c r="E401" s="53">
        <f t="shared" si="94"/>
        <v>0.13700000000000001</v>
      </c>
      <c r="F401" s="53">
        <f t="shared" si="57"/>
        <v>9.5666666666666678E-2</v>
      </c>
      <c r="G401" s="53" t="s">
        <v>10</v>
      </c>
      <c r="H401" s="53" t="s">
        <v>10</v>
      </c>
      <c r="I401" s="53">
        <f t="shared" ref="I401" si="95">I402+I405+I408</f>
        <v>265.59837934637267</v>
      </c>
    </row>
    <row r="402" spans="1:9">
      <c r="A402" s="52" t="s">
        <v>509</v>
      </c>
      <c r="B402" s="49" t="s">
        <v>494</v>
      </c>
      <c r="C402" s="53">
        <f>SUM(C403:C404)</f>
        <v>0.15</v>
      </c>
      <c r="D402" s="53">
        <f t="shared" ref="D402:E402" si="96">SUM(D403:D404)</f>
        <v>0</v>
      </c>
      <c r="E402" s="53">
        <f t="shared" si="96"/>
        <v>0</v>
      </c>
      <c r="F402" s="53">
        <f t="shared" si="57"/>
        <v>4.9999999999999996E-2</v>
      </c>
      <c r="G402" s="53" t="s">
        <v>10</v>
      </c>
      <c r="H402" s="53" t="s">
        <v>10</v>
      </c>
      <c r="I402" s="53">
        <f t="shared" ref="I402" si="97">SUM(I403:I404)</f>
        <v>157.22379466981175</v>
      </c>
    </row>
    <row r="403" spans="1:9">
      <c r="A403" s="52" t="s">
        <v>510</v>
      </c>
      <c r="B403" s="49" t="s">
        <v>456</v>
      </c>
      <c r="C403" s="53">
        <v>0</v>
      </c>
      <c r="D403" s="53">
        <v>0</v>
      </c>
      <c r="E403" s="53">
        <v>0</v>
      </c>
      <c r="F403" s="53">
        <f t="shared" si="57"/>
        <v>0</v>
      </c>
      <c r="G403" s="55" t="s">
        <v>10</v>
      </c>
      <c r="H403" s="53">
        <v>1.05100356465448</v>
      </c>
      <c r="I403" s="53" t="s">
        <v>10</v>
      </c>
    </row>
    <row r="404" spans="1:9">
      <c r="A404" s="52" t="s">
        <v>511</v>
      </c>
      <c r="B404" s="49" t="s">
        <v>458</v>
      </c>
      <c r="C404" s="53">
        <v>0.15</v>
      </c>
      <c r="D404" s="53">
        <v>0</v>
      </c>
      <c r="E404" s="53">
        <v>0</v>
      </c>
      <c r="F404" s="53">
        <f t="shared" si="57"/>
        <v>4.9999999999999996E-2</v>
      </c>
      <c r="G404" s="55">
        <v>2991879.38</v>
      </c>
      <c r="H404" s="53">
        <v>1.05100356465448</v>
      </c>
      <c r="I404" s="53">
        <f>F404*G404*H404/1000</f>
        <v>157.22379466981175</v>
      </c>
    </row>
    <row r="405" spans="1:9" ht="31.5">
      <c r="A405" s="52" t="s">
        <v>512</v>
      </c>
      <c r="B405" s="49" t="s">
        <v>498</v>
      </c>
      <c r="C405" s="53">
        <f>SUM(C406:C407)</f>
        <v>0</v>
      </c>
      <c r="D405" s="53">
        <f t="shared" ref="D405:E405" si="98">SUM(D406:D407)</f>
        <v>0</v>
      </c>
      <c r="E405" s="53">
        <f t="shared" si="98"/>
        <v>0.1</v>
      </c>
      <c r="F405" s="53">
        <f t="shared" si="57"/>
        <v>3.3333333333333333E-2</v>
      </c>
      <c r="G405" s="53" t="s">
        <v>10</v>
      </c>
      <c r="H405" s="53" t="s">
        <v>10</v>
      </c>
      <c r="I405" s="53">
        <f t="shared" ref="I405" si="99">SUM(I406:I407)</f>
        <v>59.723498272239397</v>
      </c>
    </row>
    <row r="406" spans="1:9">
      <c r="A406" s="52" t="s">
        <v>513</v>
      </c>
      <c r="B406" s="49" t="s">
        <v>456</v>
      </c>
      <c r="C406" s="53">
        <v>0</v>
      </c>
      <c r="D406" s="53">
        <v>0</v>
      </c>
      <c r="E406" s="53">
        <v>0</v>
      </c>
      <c r="F406" s="53">
        <f t="shared" si="57"/>
        <v>0</v>
      </c>
      <c r="G406" s="55" t="s">
        <v>10</v>
      </c>
      <c r="H406" s="53">
        <v>1.05100356465448</v>
      </c>
      <c r="I406" s="53" t="s">
        <v>10</v>
      </c>
    </row>
    <row r="407" spans="1:9">
      <c r="A407" s="52" t="s">
        <v>514</v>
      </c>
      <c r="B407" s="49" t="s">
        <v>458</v>
      </c>
      <c r="C407" s="53">
        <v>0</v>
      </c>
      <c r="D407" s="53">
        <v>0</v>
      </c>
      <c r="E407" s="53">
        <v>0.1</v>
      </c>
      <c r="F407" s="53">
        <f t="shared" si="57"/>
        <v>3.3333333333333333E-2</v>
      </c>
      <c r="G407" s="55">
        <v>1704756.3</v>
      </c>
      <c r="H407" s="53">
        <v>1.05100356465448</v>
      </c>
      <c r="I407" s="53">
        <f>F407*G407*H407/1000</f>
        <v>59.723498272239397</v>
      </c>
    </row>
    <row r="408" spans="1:9" ht="31.5">
      <c r="A408" s="52" t="s">
        <v>515</v>
      </c>
      <c r="B408" s="49" t="s">
        <v>516</v>
      </c>
      <c r="C408" s="53">
        <f>SUM(C409:C410)</f>
        <v>0</v>
      </c>
      <c r="D408" s="53">
        <f t="shared" ref="D408:E408" si="100">SUM(D409:D410)</f>
        <v>0</v>
      </c>
      <c r="E408" s="53">
        <f t="shared" si="100"/>
        <v>3.6999999999999998E-2</v>
      </c>
      <c r="F408" s="53">
        <f t="shared" si="57"/>
        <v>1.2333333333333333E-2</v>
      </c>
      <c r="G408" s="53" t="s">
        <v>10</v>
      </c>
      <c r="H408" s="53" t="s">
        <v>10</v>
      </c>
      <c r="I408" s="53">
        <f t="shared" ref="I408" si="101">SUM(I409:I410)</f>
        <v>48.651086404321532</v>
      </c>
    </row>
    <row r="409" spans="1:9">
      <c r="A409" s="52" t="s">
        <v>517</v>
      </c>
      <c r="B409" s="49" t="s">
        <v>456</v>
      </c>
      <c r="C409" s="53">
        <v>0</v>
      </c>
      <c r="D409" s="53">
        <v>0</v>
      </c>
      <c r="E409" s="53">
        <v>3.6999999999999998E-2</v>
      </c>
      <c r="F409" s="53">
        <f t="shared" si="57"/>
        <v>1.2333333333333333E-2</v>
      </c>
      <c r="G409" s="55">
        <v>3753253.38</v>
      </c>
      <c r="H409" s="53">
        <v>1.05100356465448</v>
      </c>
      <c r="I409" s="53">
        <f>F409*G409*H409/1000</f>
        <v>48.651086404321532</v>
      </c>
    </row>
    <row r="410" spans="1:9">
      <c r="A410" s="52" t="s">
        <v>518</v>
      </c>
      <c r="B410" s="49" t="s">
        <v>458</v>
      </c>
      <c r="C410" s="53">
        <v>0</v>
      </c>
      <c r="D410" s="53">
        <v>0</v>
      </c>
      <c r="E410" s="53">
        <v>0</v>
      </c>
      <c r="F410" s="53">
        <f t="shared" si="57"/>
        <v>0</v>
      </c>
      <c r="G410" s="55" t="s">
        <v>10</v>
      </c>
      <c r="H410" s="53">
        <v>1.05100356465448</v>
      </c>
      <c r="I410" s="53" t="s">
        <v>10</v>
      </c>
    </row>
    <row r="411" spans="1:9" ht="31.5">
      <c r="A411" s="76" t="s">
        <v>519</v>
      </c>
      <c r="B411" s="69" t="s">
        <v>7</v>
      </c>
      <c r="C411" s="75">
        <f>SUM(C412:C413)</f>
        <v>0</v>
      </c>
      <c r="D411" s="75">
        <f t="shared" ref="D411:E411" si="102">SUM(D412:D413)</f>
        <v>0</v>
      </c>
      <c r="E411" s="75">
        <f t="shared" si="102"/>
        <v>0</v>
      </c>
      <c r="F411" s="75">
        <f t="shared" si="57"/>
        <v>0</v>
      </c>
      <c r="G411" s="75" t="s">
        <v>10</v>
      </c>
      <c r="H411" s="75" t="s">
        <v>10</v>
      </c>
      <c r="I411" s="75">
        <f t="shared" ref="I411" si="103">SUM(I412:I413)</f>
        <v>0</v>
      </c>
    </row>
    <row r="412" spans="1:9">
      <c r="A412" s="56" t="s">
        <v>520</v>
      </c>
      <c r="B412" s="61" t="s">
        <v>521</v>
      </c>
      <c r="C412" s="53">
        <v>0</v>
      </c>
      <c r="D412" s="53">
        <v>0</v>
      </c>
      <c r="E412" s="53">
        <v>0</v>
      </c>
      <c r="F412" s="53">
        <f t="shared" si="57"/>
        <v>0</v>
      </c>
      <c r="G412" s="55" t="s">
        <v>10</v>
      </c>
      <c r="H412" s="53" t="s">
        <v>10</v>
      </c>
      <c r="I412" s="53" t="s">
        <v>10</v>
      </c>
    </row>
    <row r="413" spans="1:9">
      <c r="A413" s="56" t="s">
        <v>522</v>
      </c>
      <c r="B413" s="61" t="s">
        <v>523</v>
      </c>
      <c r="C413" s="53">
        <v>0</v>
      </c>
      <c r="D413" s="53">
        <v>0</v>
      </c>
      <c r="E413" s="53">
        <v>0</v>
      </c>
      <c r="F413" s="53">
        <f t="shared" si="57"/>
        <v>0</v>
      </c>
      <c r="G413" s="55" t="s">
        <v>10</v>
      </c>
      <c r="H413" s="53" t="s">
        <v>10</v>
      </c>
      <c r="I413" s="53" t="s">
        <v>10</v>
      </c>
    </row>
    <row r="414" spans="1:9" ht="78.75">
      <c r="A414" s="77" t="s">
        <v>524</v>
      </c>
      <c r="B414" s="71" t="s">
        <v>8</v>
      </c>
      <c r="C414" s="75">
        <f>C415+C428</f>
        <v>3372.8700000000003</v>
      </c>
      <c r="D414" s="75">
        <f>D415+D428</f>
        <v>2233.7600000000002</v>
      </c>
      <c r="E414" s="75">
        <f>E415+E428</f>
        <v>2589.7700000000004</v>
      </c>
      <c r="F414" s="75">
        <f t="shared" si="57"/>
        <v>2732.1333333333337</v>
      </c>
      <c r="G414" s="75" t="s">
        <v>10</v>
      </c>
      <c r="H414" s="75" t="s">
        <v>10</v>
      </c>
      <c r="I414" s="75">
        <f>I415+I428</f>
        <v>24396.698456271668</v>
      </c>
    </row>
    <row r="415" spans="1:9">
      <c r="A415" s="52" t="s">
        <v>525</v>
      </c>
      <c r="B415" s="49" t="s">
        <v>52</v>
      </c>
      <c r="C415" s="53">
        <f>C416+C419+C422+C425</f>
        <v>3372.8700000000003</v>
      </c>
      <c r="D415" s="53">
        <f t="shared" ref="D415:E415" si="104">D416+D419+D422+D425</f>
        <v>2233.7600000000002</v>
      </c>
      <c r="E415" s="53">
        <f t="shared" si="104"/>
        <v>2589.7700000000004</v>
      </c>
      <c r="F415" s="53">
        <f t="shared" si="57"/>
        <v>2732.1333333333337</v>
      </c>
      <c r="G415" s="53" t="s">
        <v>10</v>
      </c>
      <c r="H415" s="53" t="s">
        <v>10</v>
      </c>
      <c r="I415" s="53">
        <f t="shared" ref="I415" si="105">I416+I419+I422+I425</f>
        <v>24396.698456271668</v>
      </c>
    </row>
    <row r="416" spans="1:9">
      <c r="A416" s="52" t="s">
        <v>526</v>
      </c>
      <c r="B416" s="49" t="s">
        <v>527</v>
      </c>
      <c r="C416" s="53">
        <f>SUM(C417:C418)</f>
        <v>1051.52</v>
      </c>
      <c r="D416" s="53">
        <f t="shared" ref="D416:E416" si="106">SUM(D417:D418)</f>
        <v>550.79999999999995</v>
      </c>
      <c r="E416" s="53">
        <f t="shared" si="106"/>
        <v>536.54999999999995</v>
      </c>
      <c r="F416" s="53">
        <f t="shared" si="57"/>
        <v>712.95666666666659</v>
      </c>
      <c r="G416" s="53" t="s">
        <v>10</v>
      </c>
      <c r="H416" s="53" t="s">
        <v>10</v>
      </c>
      <c r="I416" s="53">
        <f t="shared" ref="I416" si="107">SUM(I417:I418)</f>
        <v>10873.209549156714</v>
      </c>
    </row>
    <row r="417" spans="1:9">
      <c r="A417" s="52" t="s">
        <v>528</v>
      </c>
      <c r="B417" s="49" t="s">
        <v>456</v>
      </c>
      <c r="C417" s="53">
        <v>100</v>
      </c>
      <c r="D417" s="53">
        <v>30</v>
      </c>
      <c r="E417" s="53">
        <v>27</v>
      </c>
      <c r="F417" s="53">
        <f t="shared" si="57"/>
        <v>52.333333333333336</v>
      </c>
      <c r="G417" s="55">
        <v>10649.334080000001</v>
      </c>
      <c r="H417" s="53">
        <v>1.05100356465448</v>
      </c>
      <c r="I417" s="53">
        <f>F417*G417*H417/1000</f>
        <v>585.74020948213365</v>
      </c>
    </row>
    <row r="418" spans="1:9">
      <c r="A418" s="52" t="s">
        <v>529</v>
      </c>
      <c r="B418" s="49" t="s">
        <v>458</v>
      </c>
      <c r="C418" s="53">
        <v>951.51999999999987</v>
      </c>
      <c r="D418" s="53">
        <v>520.79999999999995</v>
      </c>
      <c r="E418" s="53">
        <v>509.55</v>
      </c>
      <c r="F418" s="53">
        <f t="shared" si="57"/>
        <v>660.62333333333322</v>
      </c>
      <c r="G418" s="55">
        <v>14816.6648</v>
      </c>
      <c r="H418" s="53">
        <v>1.05100356465448</v>
      </c>
      <c r="I418" s="53">
        <f>F418*G418*H418/1000</f>
        <v>10287.469339674581</v>
      </c>
    </row>
    <row r="419" spans="1:9">
      <c r="A419" s="52" t="s">
        <v>530</v>
      </c>
      <c r="B419" s="49" t="s">
        <v>531</v>
      </c>
      <c r="C419" s="53">
        <f>SUM(C420:C421)</f>
        <v>1831.96</v>
      </c>
      <c r="D419" s="53">
        <f t="shared" ref="D419:E419" si="108">SUM(D420:D421)</f>
        <v>1325.3600000000001</v>
      </c>
      <c r="E419" s="53">
        <f t="shared" si="108"/>
        <v>999.75000000000023</v>
      </c>
      <c r="F419" s="53">
        <f t="shared" si="57"/>
        <v>1385.6900000000003</v>
      </c>
      <c r="G419" s="53" t="s">
        <v>10</v>
      </c>
      <c r="H419" s="53" t="s">
        <v>10</v>
      </c>
      <c r="I419" s="53">
        <f t="shared" ref="I419" si="109">SUM(I420:I421)</f>
        <v>9737.337946319456</v>
      </c>
    </row>
    <row r="420" spans="1:9">
      <c r="A420" s="52" t="s">
        <v>532</v>
      </c>
      <c r="B420" s="49" t="s">
        <v>456</v>
      </c>
      <c r="C420" s="53">
        <v>213</v>
      </c>
      <c r="D420" s="53">
        <v>347</v>
      </c>
      <c r="E420" s="53">
        <v>0</v>
      </c>
      <c r="F420" s="53">
        <f t="shared" ref="F420:F483" si="110">SUM(C420:E420)/3</f>
        <v>186.66666666666666</v>
      </c>
      <c r="G420" s="55">
        <v>6786.8152799999998</v>
      </c>
      <c r="H420" s="53">
        <v>1.05100356465448</v>
      </c>
      <c r="I420" s="53">
        <f>F420*G420*H420/1000</f>
        <v>1331.4871830272118</v>
      </c>
    </row>
    <row r="421" spans="1:9">
      <c r="A421" s="52" t="s">
        <v>533</v>
      </c>
      <c r="B421" s="49" t="s">
        <v>458</v>
      </c>
      <c r="C421" s="53">
        <v>1618.96</v>
      </c>
      <c r="D421" s="53">
        <v>978.36</v>
      </c>
      <c r="E421" s="53">
        <v>999.75000000000023</v>
      </c>
      <c r="F421" s="53">
        <f t="shared" si="110"/>
        <v>1199.0233333333335</v>
      </c>
      <c r="G421" s="55">
        <v>6670.36888</v>
      </c>
      <c r="H421" s="53">
        <v>1.05100356465448</v>
      </c>
      <c r="I421" s="53">
        <f>F421*G421*H421/1000</f>
        <v>8405.8507632922447</v>
      </c>
    </row>
    <row r="422" spans="1:9" ht="31.5">
      <c r="A422" s="52" t="s">
        <v>534</v>
      </c>
      <c r="B422" s="49" t="s">
        <v>535</v>
      </c>
      <c r="C422" s="53">
        <f>SUM(C423:C424)</f>
        <v>340.59000000000003</v>
      </c>
      <c r="D422" s="53">
        <f t="shared" ref="D422:E422" si="111">SUM(D423:D424)</f>
        <v>60</v>
      </c>
      <c r="E422" s="53">
        <f t="shared" si="111"/>
        <v>672.17000000000007</v>
      </c>
      <c r="F422" s="53">
        <f t="shared" si="110"/>
        <v>357.58666666666676</v>
      </c>
      <c r="G422" s="53" t="s">
        <v>10</v>
      </c>
      <c r="H422" s="53" t="s">
        <v>10</v>
      </c>
      <c r="I422" s="53">
        <f t="shared" ref="I422" si="112">SUM(I423:I424)</f>
        <v>2304.2421573557285</v>
      </c>
    </row>
    <row r="423" spans="1:9">
      <c r="A423" s="52" t="s">
        <v>536</v>
      </c>
      <c r="B423" s="49" t="s">
        <v>456</v>
      </c>
      <c r="C423" s="53">
        <v>96</v>
      </c>
      <c r="D423" s="53">
        <v>60</v>
      </c>
      <c r="E423" s="53">
        <v>143</v>
      </c>
      <c r="F423" s="53">
        <f t="shared" si="110"/>
        <v>99.666666666666671</v>
      </c>
      <c r="G423" s="55">
        <v>8772.3817999999992</v>
      </c>
      <c r="H423" s="53">
        <v>1.05100356465448</v>
      </c>
      <c r="I423" s="53">
        <f>F423*G423*H423/1000</f>
        <v>918.90718605023835</v>
      </c>
    </row>
    <row r="424" spans="1:9">
      <c r="A424" s="52" t="s">
        <v>537</v>
      </c>
      <c r="B424" s="49" t="s">
        <v>458</v>
      </c>
      <c r="C424" s="53">
        <v>244.59</v>
      </c>
      <c r="D424" s="53">
        <v>0</v>
      </c>
      <c r="E424" s="53">
        <v>529.17000000000007</v>
      </c>
      <c r="F424" s="53">
        <f t="shared" si="110"/>
        <v>257.92</v>
      </c>
      <c r="G424" s="55">
        <v>5110.5258399999993</v>
      </c>
      <c r="H424" s="53">
        <v>1.05100356465448</v>
      </c>
      <c r="I424" s="53">
        <f>F424*G424*H424/1000</f>
        <v>1385.3349713054902</v>
      </c>
    </row>
    <row r="425" spans="1:9" ht="31.5">
      <c r="A425" s="52" t="s">
        <v>538</v>
      </c>
      <c r="B425" s="49" t="s">
        <v>539</v>
      </c>
      <c r="C425" s="53">
        <f>SUM(C426:C427)</f>
        <v>148.80000000000001</v>
      </c>
      <c r="D425" s="53">
        <f t="shared" ref="D425:E425" si="113">SUM(D426:D427)</f>
        <v>297.60000000000002</v>
      </c>
      <c r="E425" s="53">
        <f t="shared" si="113"/>
        <v>381.3</v>
      </c>
      <c r="F425" s="53">
        <f t="shared" si="110"/>
        <v>275.90000000000003</v>
      </c>
      <c r="G425" s="53" t="s">
        <v>10</v>
      </c>
      <c r="H425" s="53" t="s">
        <v>10</v>
      </c>
      <c r="I425" s="53">
        <f t="shared" ref="I425" si="114">SUM(I426:I427)</f>
        <v>1481.9088034397673</v>
      </c>
    </row>
    <row r="426" spans="1:9">
      <c r="A426" s="52" t="s">
        <v>540</v>
      </c>
      <c r="B426" s="49" t="s">
        <v>456</v>
      </c>
      <c r="C426" s="53">
        <v>0</v>
      </c>
      <c r="D426" s="53">
        <v>0</v>
      </c>
      <c r="E426" s="53">
        <v>0</v>
      </c>
      <c r="F426" s="53">
        <f t="shared" si="110"/>
        <v>0</v>
      </c>
      <c r="G426" s="55" t="s">
        <v>10</v>
      </c>
      <c r="H426" s="53">
        <v>1.05100356465448</v>
      </c>
      <c r="I426" s="53" t="s">
        <v>10</v>
      </c>
    </row>
    <row r="427" spans="1:9">
      <c r="A427" s="52" t="s">
        <v>541</v>
      </c>
      <c r="B427" s="49" t="s">
        <v>458</v>
      </c>
      <c r="C427" s="53">
        <v>148.80000000000001</v>
      </c>
      <c r="D427" s="53">
        <v>297.60000000000002</v>
      </c>
      <c r="E427" s="53">
        <v>381.3</v>
      </c>
      <c r="F427" s="53">
        <f t="shared" si="110"/>
        <v>275.90000000000003</v>
      </c>
      <c r="G427" s="55">
        <v>5110.5258399999993</v>
      </c>
      <c r="H427" s="53">
        <v>1.05100356465448</v>
      </c>
      <c r="I427" s="53">
        <f>F427*G427*H427/1000</f>
        <v>1481.9088034397673</v>
      </c>
    </row>
    <row r="428" spans="1:9">
      <c r="A428" s="52" t="s">
        <v>542</v>
      </c>
      <c r="B428" s="49" t="s">
        <v>543</v>
      </c>
      <c r="C428" s="53">
        <f>SUM(C430:C433)</f>
        <v>0</v>
      </c>
      <c r="D428" s="53">
        <f>SUM(D430:D433)</f>
        <v>0</v>
      </c>
      <c r="E428" s="53">
        <f>SUM(E430:E433)</f>
        <v>0</v>
      </c>
      <c r="F428" s="53">
        <f t="shared" si="110"/>
        <v>0</v>
      </c>
      <c r="G428" s="53" t="s">
        <v>10</v>
      </c>
      <c r="H428" s="53" t="s">
        <v>10</v>
      </c>
      <c r="I428" s="53">
        <f>SUM(I431:I433)</f>
        <v>0</v>
      </c>
    </row>
    <row r="429" spans="1:9">
      <c r="A429" s="52" t="s">
        <v>544</v>
      </c>
      <c r="B429" s="49" t="s">
        <v>527</v>
      </c>
      <c r="C429" s="53">
        <f>SUM(C430:C431)</f>
        <v>0</v>
      </c>
      <c r="D429" s="53">
        <f t="shared" ref="D429:E429" si="115">SUM(D430:D431)</f>
        <v>0</v>
      </c>
      <c r="E429" s="53">
        <f t="shared" si="115"/>
        <v>0</v>
      </c>
      <c r="F429" s="53">
        <f t="shared" si="110"/>
        <v>0</v>
      </c>
      <c r="G429" s="53" t="s">
        <v>10</v>
      </c>
      <c r="H429" s="53" t="s">
        <v>10</v>
      </c>
      <c r="I429" s="53">
        <f t="shared" ref="I429" si="116">SUM(I430:I431)</f>
        <v>0</v>
      </c>
    </row>
    <row r="430" spans="1:9">
      <c r="A430" s="52" t="s">
        <v>545</v>
      </c>
      <c r="B430" s="49" t="s">
        <v>456</v>
      </c>
      <c r="C430" s="53">
        <v>0</v>
      </c>
      <c r="D430" s="53">
        <v>0</v>
      </c>
      <c r="E430" s="53">
        <v>0</v>
      </c>
      <c r="F430" s="53">
        <f t="shared" si="110"/>
        <v>0</v>
      </c>
      <c r="G430" s="53" t="s">
        <v>10</v>
      </c>
      <c r="H430" s="53">
        <v>1.05100356465448</v>
      </c>
      <c r="I430" s="53" t="s">
        <v>10</v>
      </c>
    </row>
    <row r="431" spans="1:9">
      <c r="A431" s="52" t="s">
        <v>546</v>
      </c>
      <c r="B431" s="49" t="s">
        <v>531</v>
      </c>
      <c r="C431" s="53">
        <f>SUM(C432:C433)</f>
        <v>0</v>
      </c>
      <c r="D431" s="53">
        <f t="shared" ref="D431:E431" si="117">SUM(D432:D433)</f>
        <v>0</v>
      </c>
      <c r="E431" s="53">
        <f t="shared" si="117"/>
        <v>0</v>
      </c>
      <c r="F431" s="53">
        <f t="shared" si="110"/>
        <v>0</v>
      </c>
      <c r="G431" s="53" t="s">
        <v>10</v>
      </c>
      <c r="H431" s="53" t="s">
        <v>10</v>
      </c>
      <c r="I431" s="53">
        <f t="shared" ref="I431" si="118">SUM(I432:I433)</f>
        <v>0</v>
      </c>
    </row>
    <row r="432" spans="1:9">
      <c r="A432" s="52" t="s">
        <v>547</v>
      </c>
      <c r="B432" s="49" t="s">
        <v>456</v>
      </c>
      <c r="C432" s="53">
        <v>0</v>
      </c>
      <c r="D432" s="53">
        <v>0</v>
      </c>
      <c r="E432" s="53">
        <v>0</v>
      </c>
      <c r="F432" s="53">
        <f t="shared" si="110"/>
        <v>0</v>
      </c>
      <c r="G432" s="55" t="s">
        <v>10</v>
      </c>
      <c r="H432" s="53">
        <v>1.05100356465448</v>
      </c>
      <c r="I432" s="53" t="s">
        <v>10</v>
      </c>
    </row>
    <row r="433" spans="1:9">
      <c r="A433" s="52" t="s">
        <v>548</v>
      </c>
      <c r="B433" s="49" t="s">
        <v>458</v>
      </c>
      <c r="C433" s="53">
        <v>0</v>
      </c>
      <c r="D433" s="53">
        <v>0</v>
      </c>
      <c r="E433" s="53">
        <v>0</v>
      </c>
      <c r="F433" s="53">
        <f t="shared" si="110"/>
        <v>0</v>
      </c>
      <c r="G433" s="55" t="s">
        <v>10</v>
      </c>
      <c r="H433" s="53">
        <v>1.05100356465448</v>
      </c>
      <c r="I433" s="53" t="s">
        <v>10</v>
      </c>
    </row>
    <row r="434" spans="1:9" ht="47.25">
      <c r="A434" s="76" t="s">
        <v>549</v>
      </c>
      <c r="B434" s="69" t="s">
        <v>9</v>
      </c>
      <c r="C434" s="75">
        <v>0</v>
      </c>
      <c r="D434" s="75">
        <v>0</v>
      </c>
      <c r="E434" s="75">
        <v>0</v>
      </c>
      <c r="F434" s="75">
        <f t="shared" si="110"/>
        <v>0</v>
      </c>
      <c r="G434" s="75" t="s">
        <v>10</v>
      </c>
      <c r="H434" s="75" t="s">
        <v>10</v>
      </c>
      <c r="I434" s="75">
        <v>0</v>
      </c>
    </row>
    <row r="435" spans="1:9">
      <c r="A435" s="56" t="s">
        <v>550</v>
      </c>
      <c r="B435" s="61" t="s">
        <v>521</v>
      </c>
      <c r="C435" s="53">
        <v>0</v>
      </c>
      <c r="D435" s="53">
        <v>0</v>
      </c>
      <c r="E435" s="53">
        <v>0</v>
      </c>
      <c r="F435" s="53">
        <f t="shared" si="110"/>
        <v>0</v>
      </c>
      <c r="G435" s="53" t="s">
        <v>10</v>
      </c>
      <c r="H435" s="53" t="s">
        <v>10</v>
      </c>
      <c r="I435" s="53" t="s">
        <v>10</v>
      </c>
    </row>
    <row r="436" spans="1:9">
      <c r="A436" s="56" t="s">
        <v>551</v>
      </c>
      <c r="B436" s="61" t="s">
        <v>523</v>
      </c>
      <c r="C436" s="53">
        <v>0</v>
      </c>
      <c r="D436" s="53">
        <v>0</v>
      </c>
      <c r="E436" s="53">
        <v>0</v>
      </c>
      <c r="F436" s="53">
        <f t="shared" si="110"/>
        <v>0</v>
      </c>
      <c r="G436" s="53" t="s">
        <v>10</v>
      </c>
      <c r="H436" s="53" t="s">
        <v>10</v>
      </c>
      <c r="I436" s="53" t="s">
        <v>10</v>
      </c>
    </row>
    <row r="437" spans="1:9" ht="81.75">
      <c r="A437" s="76" t="s">
        <v>552</v>
      </c>
      <c r="B437" s="69" t="s">
        <v>2390</v>
      </c>
      <c r="C437" s="75">
        <f>C438+C467+C516</f>
        <v>2755.0770000000002</v>
      </c>
      <c r="D437" s="75">
        <f>D438+D467+D516</f>
        <v>9900.2761052631577</v>
      </c>
      <c r="E437" s="75">
        <f>E438+E467+E516</f>
        <v>11118.446894736842</v>
      </c>
      <c r="F437" s="75">
        <f t="shared" si="110"/>
        <v>7924.6000000000013</v>
      </c>
      <c r="G437" s="75" t="s">
        <v>10</v>
      </c>
      <c r="H437" s="75" t="s">
        <v>10</v>
      </c>
      <c r="I437" s="75"/>
    </row>
    <row r="438" spans="1:9" ht="31.5">
      <c r="A438" s="74" t="s">
        <v>553</v>
      </c>
      <c r="B438" s="69" t="s">
        <v>5</v>
      </c>
      <c r="C438" s="75">
        <f>C439+C456</f>
        <v>13.067</v>
      </c>
      <c r="D438" s="75">
        <f>D439+D456</f>
        <v>57.272684210526315</v>
      </c>
      <c r="E438" s="75">
        <f>E439+E456</f>
        <v>28.335315789473682</v>
      </c>
      <c r="F438" s="75">
        <f t="shared" si="110"/>
        <v>32.891666666666666</v>
      </c>
      <c r="G438" s="75" t="s">
        <v>10</v>
      </c>
      <c r="H438" s="75" t="s">
        <v>10</v>
      </c>
      <c r="I438" s="75">
        <f>I439+I456</f>
        <v>140574.26701411308</v>
      </c>
    </row>
    <row r="439" spans="1:9" ht="31.5">
      <c r="A439" s="54" t="s">
        <v>554</v>
      </c>
      <c r="B439" s="49" t="s">
        <v>450</v>
      </c>
      <c r="C439" s="53">
        <f>C440</f>
        <v>5.8549999999999995</v>
      </c>
      <c r="D439" s="53">
        <f>D440</f>
        <v>27.657684210526316</v>
      </c>
      <c r="E439" s="53">
        <f>E440</f>
        <v>12.418315789473684</v>
      </c>
      <c r="F439" s="53">
        <f t="shared" si="110"/>
        <v>15.310333333333332</v>
      </c>
      <c r="G439" s="53" t="s">
        <v>10</v>
      </c>
      <c r="H439" s="53" t="s">
        <v>10</v>
      </c>
      <c r="I439" s="53">
        <f>I440</f>
        <v>17651.777056464172</v>
      </c>
    </row>
    <row r="440" spans="1:9">
      <c r="A440" s="54" t="s">
        <v>555</v>
      </c>
      <c r="B440" s="49" t="s">
        <v>452</v>
      </c>
      <c r="C440" s="53">
        <f>C441+C444+C447+C450+C453</f>
        <v>5.8549999999999995</v>
      </c>
      <c r="D440" s="53">
        <f t="shared" ref="D440:E440" si="119">D441+D444+D447+D450+D453</f>
        <v>27.657684210526316</v>
      </c>
      <c r="E440" s="53">
        <f t="shared" si="119"/>
        <v>12.418315789473684</v>
      </c>
      <c r="F440" s="53">
        <f t="shared" si="110"/>
        <v>15.310333333333332</v>
      </c>
      <c r="G440" s="53" t="s">
        <v>10</v>
      </c>
      <c r="H440" s="53" t="s">
        <v>10</v>
      </c>
      <c r="I440" s="53">
        <f t="shared" ref="I440" si="120">I441+I444+I447+I450+I453</f>
        <v>17651.777056464172</v>
      </c>
    </row>
    <row r="441" spans="1:9">
      <c r="A441" s="54" t="s">
        <v>556</v>
      </c>
      <c r="B441" s="49" t="s">
        <v>454</v>
      </c>
      <c r="C441" s="53">
        <f>SUM(C442:C443)</f>
        <v>3.6789999999999998</v>
      </c>
      <c r="D441" s="53">
        <f t="shared" ref="D441:E441" si="121">SUM(D442:D443)</f>
        <v>4.6509999999999998</v>
      </c>
      <c r="E441" s="53">
        <f t="shared" si="121"/>
        <v>5.423</v>
      </c>
      <c r="F441" s="53">
        <f t="shared" si="110"/>
        <v>4.5843333333333334</v>
      </c>
      <c r="G441" s="53" t="s">
        <v>10</v>
      </c>
      <c r="H441" s="53" t="s">
        <v>10</v>
      </c>
      <c r="I441" s="53">
        <f t="shared" ref="I441" si="122">SUM(I442:I443)</f>
        <v>5547.7036599131334</v>
      </c>
    </row>
    <row r="442" spans="1:9">
      <c r="A442" s="54" t="s">
        <v>557</v>
      </c>
      <c r="B442" s="49" t="s">
        <v>456</v>
      </c>
      <c r="C442" s="53">
        <v>1.492</v>
      </c>
      <c r="D442" s="53">
        <v>1.17</v>
      </c>
      <c r="E442" s="53">
        <v>1.24</v>
      </c>
      <c r="F442" s="53">
        <f t="shared" si="110"/>
        <v>1.3006666666666666</v>
      </c>
      <c r="G442" s="55">
        <v>927022.02</v>
      </c>
      <c r="H442" s="53">
        <v>1.05100356465448</v>
      </c>
      <c r="I442" s="53">
        <f>F442*G442*H442/1000</f>
        <v>1267.2440174248445</v>
      </c>
    </row>
    <row r="443" spans="1:9">
      <c r="A443" s="54" t="s">
        <v>558</v>
      </c>
      <c r="B443" s="49" t="s">
        <v>458</v>
      </c>
      <c r="C443" s="53">
        <v>2.1869999999999998</v>
      </c>
      <c r="D443" s="53">
        <v>3.4809999999999999</v>
      </c>
      <c r="E443" s="53">
        <v>4.1829999999999998</v>
      </c>
      <c r="F443" s="53">
        <f t="shared" si="110"/>
        <v>3.2836666666666665</v>
      </c>
      <c r="G443" s="55">
        <v>1240301.17</v>
      </c>
      <c r="H443" s="53">
        <v>1.05100356465448</v>
      </c>
      <c r="I443" s="53">
        <f>F443*G443*H443/1000</f>
        <v>4280.4596424882893</v>
      </c>
    </row>
    <row r="444" spans="1:9">
      <c r="A444" s="54" t="s">
        <v>559</v>
      </c>
      <c r="B444" s="49" t="s">
        <v>460</v>
      </c>
      <c r="C444" s="53">
        <f>SUM(C445:C446)</f>
        <v>0.14199999999999999</v>
      </c>
      <c r="D444" s="53">
        <f t="shared" ref="D444:E444" si="123">SUM(D445:D446)</f>
        <v>0.13200000000000001</v>
      </c>
      <c r="E444" s="53">
        <f t="shared" si="123"/>
        <v>0.49099999999999999</v>
      </c>
      <c r="F444" s="53">
        <f t="shared" si="110"/>
        <v>0.255</v>
      </c>
      <c r="G444" s="53" t="s">
        <v>10</v>
      </c>
      <c r="H444" s="53" t="s">
        <v>10</v>
      </c>
      <c r="I444" s="53">
        <f t="shared" ref="I444" si="124">SUM(I445:I446)</f>
        <v>369.14414827189199</v>
      </c>
    </row>
    <row r="445" spans="1:9">
      <c r="A445" s="54" t="s">
        <v>560</v>
      </c>
      <c r="B445" s="49" t="s">
        <v>456</v>
      </c>
      <c r="C445" s="53">
        <v>0.14199999999999999</v>
      </c>
      <c r="D445" s="53">
        <v>0.13200000000000001</v>
      </c>
      <c r="E445" s="53">
        <v>0</v>
      </c>
      <c r="F445" s="53">
        <f t="shared" si="110"/>
        <v>9.1333333333333336E-2</v>
      </c>
      <c r="G445" s="55">
        <v>1131869.5612234571</v>
      </c>
      <c r="H445" s="53">
        <v>1.05100356465448</v>
      </c>
      <c r="I445" s="53">
        <f>F445*G445*H445/1000</f>
        <v>108.65003684603768</v>
      </c>
    </row>
    <row r="446" spans="1:9">
      <c r="A446" s="54" t="s">
        <v>561</v>
      </c>
      <c r="B446" s="49" t="s">
        <v>458</v>
      </c>
      <c r="C446" s="53">
        <v>0</v>
      </c>
      <c r="D446" s="53">
        <v>0</v>
      </c>
      <c r="E446" s="53">
        <v>0.49099999999999999</v>
      </c>
      <c r="F446" s="53">
        <f t="shared" si="110"/>
        <v>0.16366666666666665</v>
      </c>
      <c r="G446" s="55">
        <v>1514375.1828816733</v>
      </c>
      <c r="H446" s="53">
        <v>1.05100356465448</v>
      </c>
      <c r="I446" s="53">
        <f>F446*G446*H446/1000</f>
        <v>260.49411142585433</v>
      </c>
    </row>
    <row r="447" spans="1:9">
      <c r="A447" s="54" t="s">
        <v>562</v>
      </c>
      <c r="B447" s="49" t="s">
        <v>464</v>
      </c>
      <c r="C447" s="53">
        <f>SUM(C448:C449)</f>
        <v>1.1779999999999999</v>
      </c>
      <c r="D447" s="53">
        <f t="shared" ref="D447:E447" si="125">SUM(D448:D449)</f>
        <v>22.244684210526316</v>
      </c>
      <c r="E447" s="53">
        <f t="shared" si="125"/>
        <v>5.5233157894736848</v>
      </c>
      <c r="F447" s="53">
        <f t="shared" si="110"/>
        <v>9.6486666666666672</v>
      </c>
      <c r="G447" s="53" t="s">
        <v>10</v>
      </c>
      <c r="H447" s="53" t="s">
        <v>10</v>
      </c>
      <c r="I447" s="53">
        <f t="shared" ref="I447" si="126">SUM(I448:I449)</f>
        <v>10618.502366965397</v>
      </c>
    </row>
    <row r="448" spans="1:9">
      <c r="A448" s="54" t="s">
        <v>563</v>
      </c>
      <c r="B448" s="49" t="s">
        <v>456</v>
      </c>
      <c r="C448" s="53">
        <v>0.86399999999999999</v>
      </c>
      <c r="D448" s="53">
        <v>1.7969999999999999</v>
      </c>
      <c r="E448" s="53">
        <v>2.5550000000000002</v>
      </c>
      <c r="F448" s="53">
        <f t="shared" si="110"/>
        <v>1.7386666666666668</v>
      </c>
      <c r="G448" s="55">
        <v>1304824.98</v>
      </c>
      <c r="H448" s="53">
        <v>1.05100356465448</v>
      </c>
      <c r="I448" s="53">
        <f>F448*G448*H448/1000</f>
        <v>2384.3652261602592</v>
      </c>
    </row>
    <row r="449" spans="1:9">
      <c r="A449" s="54" t="s">
        <v>564</v>
      </c>
      <c r="B449" s="49" t="s">
        <v>458</v>
      </c>
      <c r="C449" s="53">
        <v>0.314</v>
      </c>
      <c r="D449" s="53">
        <v>20.447684210526315</v>
      </c>
      <c r="E449" s="53">
        <v>2.9683157894736842</v>
      </c>
      <c r="F449" s="53">
        <f t="shared" si="110"/>
        <v>7.91</v>
      </c>
      <c r="G449" s="55">
        <v>990461.1</v>
      </c>
      <c r="H449" s="53">
        <v>1.05100356465448</v>
      </c>
      <c r="I449" s="53">
        <f>F449*G449*H449/1000</f>
        <v>8234.1371408051364</v>
      </c>
    </row>
    <row r="450" spans="1:9">
      <c r="A450" s="54" t="s">
        <v>565</v>
      </c>
      <c r="B450" s="49" t="s">
        <v>468</v>
      </c>
      <c r="C450" s="53">
        <f>SUM(C451:C452)</f>
        <v>0.68500000000000005</v>
      </c>
      <c r="D450" s="53">
        <f t="shared" ref="D450:E450" si="127">SUM(D451:D452)</f>
        <v>0.33100000000000002</v>
      </c>
      <c r="E450" s="53">
        <f t="shared" si="127"/>
        <v>0.91600000000000004</v>
      </c>
      <c r="F450" s="53">
        <f t="shared" si="110"/>
        <v>0.64400000000000002</v>
      </c>
      <c r="G450" s="53" t="s">
        <v>10</v>
      </c>
      <c r="H450" s="53" t="s">
        <v>10</v>
      </c>
      <c r="I450" s="53">
        <f t="shared" ref="I450" si="128">SUM(I451:I452)</f>
        <v>989.57297080400667</v>
      </c>
    </row>
    <row r="451" spans="1:9">
      <c r="A451" s="54" t="s">
        <v>566</v>
      </c>
      <c r="B451" s="49" t="s">
        <v>456</v>
      </c>
      <c r="C451" s="53">
        <v>0.68500000000000005</v>
      </c>
      <c r="D451" s="53">
        <v>0.33100000000000002</v>
      </c>
      <c r="E451" s="53">
        <v>0.25600000000000001</v>
      </c>
      <c r="F451" s="53">
        <f t="shared" si="110"/>
        <v>0.42399999999999999</v>
      </c>
      <c r="G451" s="55">
        <v>1593157.0617772448</v>
      </c>
      <c r="H451" s="53">
        <v>1.05100356465448</v>
      </c>
      <c r="I451" s="53">
        <f>F451*G451*H451/1000</f>
        <v>709.95143041651295</v>
      </c>
    </row>
    <row r="452" spans="1:9">
      <c r="A452" s="54" t="s">
        <v>567</v>
      </c>
      <c r="B452" s="49" t="s">
        <v>458</v>
      </c>
      <c r="C452" s="53">
        <v>0</v>
      </c>
      <c r="D452" s="53">
        <v>0</v>
      </c>
      <c r="E452" s="53">
        <v>0.66</v>
      </c>
      <c r="F452" s="53">
        <f t="shared" si="110"/>
        <v>0.22</v>
      </c>
      <c r="G452" s="55">
        <v>1209327.0132525016</v>
      </c>
      <c r="H452" s="53">
        <v>1.05100356465448</v>
      </c>
      <c r="I452" s="53">
        <f>F452*G452*H452/1000</f>
        <v>279.62154038749367</v>
      </c>
    </row>
    <row r="453" spans="1:9">
      <c r="A453" s="54" t="s">
        <v>568</v>
      </c>
      <c r="B453" s="49" t="s">
        <v>569</v>
      </c>
      <c r="C453" s="53">
        <f>SUM(C454:C455)</f>
        <v>0.17100000000000001</v>
      </c>
      <c r="D453" s="53">
        <f t="shared" ref="D453:E453" si="129">SUM(D454:D455)</f>
        <v>0.29900000000000004</v>
      </c>
      <c r="E453" s="53">
        <f t="shared" si="129"/>
        <v>6.5000000000000002E-2</v>
      </c>
      <c r="F453" s="53">
        <f t="shared" si="110"/>
        <v>0.17833333333333337</v>
      </c>
      <c r="G453" s="53" t="s">
        <v>10</v>
      </c>
      <c r="H453" s="53" t="s">
        <v>10</v>
      </c>
      <c r="I453" s="53">
        <f t="shared" ref="I453" si="130">SUM(I454:I455)</f>
        <v>126.85391050974377</v>
      </c>
    </row>
    <row r="454" spans="1:9">
      <c r="A454" s="54" t="s">
        <v>570</v>
      </c>
      <c r="B454" s="49" t="s">
        <v>456</v>
      </c>
      <c r="C454" s="53">
        <v>0</v>
      </c>
      <c r="D454" s="53">
        <v>0.13100000000000001</v>
      </c>
      <c r="E454" s="53">
        <v>0</v>
      </c>
      <c r="F454" s="53">
        <f t="shared" si="110"/>
        <v>4.3666666666666666E-2</v>
      </c>
      <c r="G454" s="55">
        <v>324109.51</v>
      </c>
      <c r="H454" s="53">
        <v>1.05100356465448</v>
      </c>
      <c r="I454" s="53">
        <f>F454*G454*H454/1000</f>
        <v>14.874624265214202</v>
      </c>
    </row>
    <row r="455" spans="1:9">
      <c r="A455" s="54" t="s">
        <v>571</v>
      </c>
      <c r="B455" s="49" t="s">
        <v>458</v>
      </c>
      <c r="C455" s="53">
        <v>0.17100000000000001</v>
      </c>
      <c r="D455" s="53">
        <v>0.16800000000000001</v>
      </c>
      <c r="E455" s="53">
        <v>6.5000000000000002E-2</v>
      </c>
      <c r="F455" s="53">
        <f t="shared" si="110"/>
        <v>0.13466666666666668</v>
      </c>
      <c r="G455" s="55">
        <v>791176.53</v>
      </c>
      <c r="H455" s="53">
        <v>1.05100356465448</v>
      </c>
      <c r="I455" s="53">
        <f>F455*G455*H455/1000</f>
        <v>111.97928624452958</v>
      </c>
    </row>
    <row r="456" spans="1:9" ht="31.5">
      <c r="A456" s="54" t="s">
        <v>572</v>
      </c>
      <c r="B456" s="49" t="s">
        <v>472</v>
      </c>
      <c r="C456" s="53">
        <f>C457</f>
        <v>7.2119999999999997</v>
      </c>
      <c r="D456" s="53">
        <f t="shared" ref="D456:E456" si="131">D457</f>
        <v>29.614999999999998</v>
      </c>
      <c r="E456" s="53">
        <f t="shared" si="131"/>
        <v>15.917</v>
      </c>
      <c r="F456" s="53">
        <f t="shared" si="110"/>
        <v>17.581333333333333</v>
      </c>
      <c r="G456" s="53" t="s">
        <v>10</v>
      </c>
      <c r="H456" s="53" t="s">
        <v>10</v>
      </c>
      <c r="I456" s="53">
        <f t="shared" ref="I456" si="132">SUM(I457:I466)</f>
        <v>122922.4899576489</v>
      </c>
    </row>
    <row r="457" spans="1:9">
      <c r="A457" s="54" t="s">
        <v>573</v>
      </c>
      <c r="B457" s="49" t="s">
        <v>452</v>
      </c>
      <c r="C457" s="53">
        <f>C458+C461+C464</f>
        <v>7.2119999999999997</v>
      </c>
      <c r="D457" s="53">
        <f t="shared" ref="D457:E457" si="133">D458+D461+D464</f>
        <v>29.614999999999998</v>
      </c>
      <c r="E457" s="53">
        <f t="shared" si="133"/>
        <v>15.917</v>
      </c>
      <c r="F457" s="53">
        <f t="shared" si="110"/>
        <v>17.581333333333333</v>
      </c>
      <c r="G457" s="53" t="s">
        <v>10</v>
      </c>
      <c r="H457" s="53" t="s">
        <v>10</v>
      </c>
      <c r="I457" s="53">
        <f t="shared" ref="I457" si="134">I458+I461+I464</f>
        <v>40974.163319216299</v>
      </c>
    </row>
    <row r="458" spans="1:9">
      <c r="A458" s="54" t="s">
        <v>574</v>
      </c>
      <c r="B458" s="49" t="s">
        <v>454</v>
      </c>
      <c r="C458" s="53">
        <f>SUM(C459:C460)</f>
        <v>7.0739999999999998</v>
      </c>
      <c r="D458" s="53">
        <f t="shared" ref="D458:E458" si="135">SUM(D459:D460)</f>
        <v>27.045999999999999</v>
      </c>
      <c r="E458" s="53">
        <f t="shared" si="135"/>
        <v>15.795999999999999</v>
      </c>
      <c r="F458" s="53">
        <f t="shared" si="110"/>
        <v>16.638666666666666</v>
      </c>
      <c r="G458" s="53" t="s">
        <v>10</v>
      </c>
      <c r="H458" s="53" t="s">
        <v>10</v>
      </c>
      <c r="I458" s="53">
        <f t="shared" ref="I458" si="136">SUM(I459:I460)</f>
        <v>38682.177391414902</v>
      </c>
    </row>
    <row r="459" spans="1:9">
      <c r="A459" s="54" t="s">
        <v>575</v>
      </c>
      <c r="B459" s="49" t="s">
        <v>456</v>
      </c>
      <c r="C459" s="53">
        <v>1.6E-2</v>
      </c>
      <c r="D459" s="53">
        <v>1.87</v>
      </c>
      <c r="E459" s="53">
        <v>4.3090000000000002</v>
      </c>
      <c r="F459" s="53">
        <f t="shared" si="110"/>
        <v>2.0649999999999999</v>
      </c>
      <c r="G459" s="55">
        <v>1904164.68</v>
      </c>
      <c r="H459" s="53">
        <v>1.05100356465448</v>
      </c>
      <c r="I459" s="53">
        <f>F459*G459*H459/1000</f>
        <v>4132.6511840523099</v>
      </c>
    </row>
    <row r="460" spans="1:9">
      <c r="A460" s="54" t="s">
        <v>576</v>
      </c>
      <c r="B460" s="49" t="s">
        <v>458</v>
      </c>
      <c r="C460" s="53">
        <v>7.0579999999999998</v>
      </c>
      <c r="D460" s="53">
        <v>25.175999999999998</v>
      </c>
      <c r="E460" s="53">
        <v>11.487</v>
      </c>
      <c r="F460" s="53">
        <f t="shared" si="110"/>
        <v>14.573666666666666</v>
      </c>
      <c r="G460" s="55">
        <v>2255636.2999999998</v>
      </c>
      <c r="H460" s="53">
        <v>1.05100356465448</v>
      </c>
      <c r="I460" s="53">
        <f>F460*G460*H460/1000</f>
        <v>34549.526207362593</v>
      </c>
    </row>
    <row r="461" spans="1:9">
      <c r="A461" s="54" t="s">
        <v>577</v>
      </c>
      <c r="B461" s="49" t="s">
        <v>464</v>
      </c>
      <c r="C461" s="53">
        <f>SUM(C462:C463)</f>
        <v>0.13800000000000001</v>
      </c>
      <c r="D461" s="53">
        <f t="shared" ref="D461:E461" si="137">SUM(D462:D463)</f>
        <v>2.569</v>
      </c>
      <c r="E461" s="53">
        <f t="shared" si="137"/>
        <v>5.0000000000000001E-3</v>
      </c>
      <c r="F461" s="53">
        <f t="shared" si="110"/>
        <v>0.90399999999999991</v>
      </c>
      <c r="G461" s="53" t="s">
        <v>10</v>
      </c>
      <c r="H461" s="53" t="s">
        <v>10</v>
      </c>
      <c r="I461" s="53">
        <f t="shared" ref="I461" si="138">SUM(I462:I463)</f>
        <v>2135.7756428727648</v>
      </c>
    </row>
    <row r="462" spans="1:9">
      <c r="A462" s="54" t="s">
        <v>578</v>
      </c>
      <c r="B462" s="49" t="s">
        <v>456</v>
      </c>
      <c r="C462" s="53">
        <v>0.13800000000000001</v>
      </c>
      <c r="D462" s="53">
        <v>0.11799999999999999</v>
      </c>
      <c r="E462" s="53">
        <v>0</v>
      </c>
      <c r="F462" s="53">
        <f t="shared" si="110"/>
        <v>8.533333333333333E-2</v>
      </c>
      <c r="G462" s="55">
        <v>5676697.54</v>
      </c>
      <c r="H462" s="53">
        <v>1.05100356465448</v>
      </c>
      <c r="I462" s="53">
        <f>F462*G462*H462/1000</f>
        <v>509.1182378671204</v>
      </c>
    </row>
    <row r="463" spans="1:9">
      <c r="A463" s="54" t="s">
        <v>579</v>
      </c>
      <c r="B463" s="49" t="s">
        <v>458</v>
      </c>
      <c r="C463" s="53">
        <v>0</v>
      </c>
      <c r="D463" s="53">
        <v>2.4510000000000001</v>
      </c>
      <c r="E463" s="53">
        <v>5.0000000000000001E-3</v>
      </c>
      <c r="F463" s="53">
        <f t="shared" si="110"/>
        <v>0.81866666666666665</v>
      </c>
      <c r="G463" s="55">
        <v>1890535.33</v>
      </c>
      <c r="H463" s="53">
        <v>1.05100356465448</v>
      </c>
      <c r="I463" s="53">
        <f>F463*G463*H463/1000</f>
        <v>1626.6574050056445</v>
      </c>
    </row>
    <row r="464" spans="1:9">
      <c r="A464" s="54" t="s">
        <v>580</v>
      </c>
      <c r="B464" s="49" t="s">
        <v>569</v>
      </c>
      <c r="C464" s="53">
        <f>SUM(C465:C466)</f>
        <v>0</v>
      </c>
      <c r="D464" s="53">
        <f t="shared" ref="D464:E464" si="139">SUM(D465:D466)</f>
        <v>0</v>
      </c>
      <c r="E464" s="53">
        <f t="shared" si="139"/>
        <v>0.11600000000000001</v>
      </c>
      <c r="F464" s="53">
        <f t="shared" si="110"/>
        <v>3.8666666666666669E-2</v>
      </c>
      <c r="G464" s="53" t="s">
        <v>10</v>
      </c>
      <c r="H464" s="53" t="s">
        <v>10</v>
      </c>
      <c r="I464" s="53">
        <f t="shared" ref="I464" si="140">SUM(I465:I466)</f>
        <v>156.21028492863053</v>
      </c>
    </row>
    <row r="465" spans="1:9">
      <c r="A465" s="54" t="s">
        <v>581</v>
      </c>
      <c r="B465" s="49" t="s">
        <v>456</v>
      </c>
      <c r="C465" s="53">
        <v>0</v>
      </c>
      <c r="D465" s="53">
        <v>0</v>
      </c>
      <c r="E465" s="53">
        <v>0.11600000000000001</v>
      </c>
      <c r="F465" s="53">
        <f t="shared" si="110"/>
        <v>3.8666666666666669E-2</v>
      </c>
      <c r="G465" s="55">
        <v>3843870.0855172412</v>
      </c>
      <c r="H465" s="53">
        <v>1.05100356465448</v>
      </c>
      <c r="I465" s="53">
        <f>F465*G465*H465/1000</f>
        <v>156.21028492863053</v>
      </c>
    </row>
    <row r="466" spans="1:9">
      <c r="A466" s="54" t="s">
        <v>582</v>
      </c>
      <c r="B466" s="49" t="s">
        <v>458</v>
      </c>
      <c r="C466" s="53">
        <v>0</v>
      </c>
      <c r="D466" s="53">
        <v>0</v>
      </c>
      <c r="E466" s="53">
        <v>0</v>
      </c>
      <c r="F466" s="53">
        <f t="shared" si="110"/>
        <v>0</v>
      </c>
      <c r="G466" s="55" t="s">
        <v>10</v>
      </c>
      <c r="H466" s="53">
        <v>1.05100356465448</v>
      </c>
      <c r="I466" s="53" t="s">
        <v>10</v>
      </c>
    </row>
    <row r="467" spans="1:9" ht="31.5">
      <c r="A467" s="74" t="s">
        <v>583</v>
      </c>
      <c r="B467" s="69" t="s">
        <v>6</v>
      </c>
      <c r="C467" s="75">
        <f>C468+C495</f>
        <v>5.17</v>
      </c>
      <c r="D467" s="75">
        <f>D468+D495</f>
        <v>6.875</v>
      </c>
      <c r="E467" s="75">
        <f>E468+E495</f>
        <v>9.35</v>
      </c>
      <c r="F467" s="75">
        <f t="shared" si="110"/>
        <v>7.1316666666666668</v>
      </c>
      <c r="G467" s="75" t="s">
        <v>10</v>
      </c>
      <c r="H467" s="75" t="s">
        <v>10</v>
      </c>
      <c r="I467" s="75">
        <f>I468+I495</f>
        <v>41139.516738863545</v>
      </c>
    </row>
    <row r="468" spans="1:9" ht="31.5">
      <c r="A468" s="54" t="s">
        <v>584</v>
      </c>
      <c r="B468" s="49" t="s">
        <v>490</v>
      </c>
      <c r="C468" s="53">
        <f>C469+C482</f>
        <v>2.4870000000000001</v>
      </c>
      <c r="D468" s="53">
        <f>D469+D482</f>
        <v>3.4799999999999995</v>
      </c>
      <c r="E468" s="53">
        <f>E469+E482</f>
        <v>5.8259999999999996</v>
      </c>
      <c r="F468" s="53">
        <f t="shared" si="110"/>
        <v>3.9309999999999996</v>
      </c>
      <c r="G468" s="53" t="s">
        <v>10</v>
      </c>
      <c r="H468" s="53" t="s">
        <v>10</v>
      </c>
      <c r="I468" s="53">
        <f>SUM(I470:I494)</f>
        <v>12225.645633608925</v>
      </c>
    </row>
    <row r="469" spans="1:9">
      <c r="A469" s="54" t="s">
        <v>585</v>
      </c>
      <c r="B469" s="49" t="s">
        <v>586</v>
      </c>
      <c r="C469" s="53">
        <f>C470+C473+C476+C479</f>
        <v>0</v>
      </c>
      <c r="D469" s="53">
        <f t="shared" ref="D469:E469" si="141">D470+D473+D476+D479</f>
        <v>1.9989999999999999</v>
      </c>
      <c r="E469" s="53">
        <f t="shared" si="141"/>
        <v>5.56</v>
      </c>
      <c r="F469" s="53">
        <f t="shared" si="110"/>
        <v>2.5196666666666663</v>
      </c>
      <c r="G469" s="53" t="s">
        <v>10</v>
      </c>
      <c r="H469" s="53" t="s">
        <v>10</v>
      </c>
      <c r="I469" s="53">
        <f t="shared" ref="I469" si="142">I470+I473+I476+I479</f>
        <v>2445.0720703468505</v>
      </c>
    </row>
    <row r="470" spans="1:9">
      <c r="A470" s="54" t="s">
        <v>587</v>
      </c>
      <c r="B470" s="49" t="s">
        <v>494</v>
      </c>
      <c r="C470" s="53">
        <f>SUM(C471:C472)</f>
        <v>0</v>
      </c>
      <c r="D470" s="53">
        <f t="shared" ref="D470:E470" si="143">SUM(D471:D472)</f>
        <v>0.46</v>
      </c>
      <c r="E470" s="53">
        <f t="shared" si="143"/>
        <v>2.3039999999999998</v>
      </c>
      <c r="F470" s="53">
        <f t="shared" si="110"/>
        <v>0.92133333333333323</v>
      </c>
      <c r="G470" s="53" t="s">
        <v>10</v>
      </c>
      <c r="H470" s="53" t="s">
        <v>10</v>
      </c>
      <c r="I470" s="53">
        <f t="shared" ref="I470" si="144">SUM(I471:I472)</f>
        <v>419.74440589708882</v>
      </c>
    </row>
    <row r="471" spans="1:9">
      <c r="A471" s="54" t="s">
        <v>588</v>
      </c>
      <c r="B471" s="49" t="s">
        <v>456</v>
      </c>
      <c r="C471" s="53">
        <v>0</v>
      </c>
      <c r="D471" s="53">
        <v>0.46</v>
      </c>
      <c r="E471" s="53">
        <v>2.2589999999999999</v>
      </c>
      <c r="F471" s="53">
        <f t="shared" si="110"/>
        <v>0.90633333333333332</v>
      </c>
      <c r="G471" s="53">
        <v>430859.88</v>
      </c>
      <c r="H471" s="53">
        <v>1.05100356465448</v>
      </c>
      <c r="I471" s="53">
        <f>F471*G471*H471/1000</f>
        <v>410.41969948033648</v>
      </c>
    </row>
    <row r="472" spans="1:9">
      <c r="A472" s="54" t="s">
        <v>589</v>
      </c>
      <c r="B472" s="49" t="s">
        <v>458</v>
      </c>
      <c r="C472" s="53">
        <v>0</v>
      </c>
      <c r="D472" s="53">
        <v>0</v>
      </c>
      <c r="E472" s="53">
        <v>4.4999999999999998E-2</v>
      </c>
      <c r="F472" s="53">
        <f t="shared" si="110"/>
        <v>1.4999999999999999E-2</v>
      </c>
      <c r="G472" s="53">
        <v>591479.53</v>
      </c>
      <c r="H472" s="53">
        <v>1.05100356465448</v>
      </c>
      <c r="I472" s="53">
        <f>F472*G472*H472/1000</f>
        <v>9.3247064167523472</v>
      </c>
    </row>
    <row r="473" spans="1:9" ht="31.5">
      <c r="A473" s="54" t="s">
        <v>590</v>
      </c>
      <c r="B473" s="49" t="s">
        <v>498</v>
      </c>
      <c r="C473" s="53">
        <f>SUM(C474:C475)</f>
        <v>0</v>
      </c>
      <c r="D473" s="53">
        <f t="shared" ref="D473:E473" si="145">SUM(D474:D475)</f>
        <v>0.26600000000000001</v>
      </c>
      <c r="E473" s="53">
        <f t="shared" si="145"/>
        <v>0.214</v>
      </c>
      <c r="F473" s="53">
        <f t="shared" si="110"/>
        <v>0.16</v>
      </c>
      <c r="G473" s="53" t="s">
        <v>10</v>
      </c>
      <c r="H473" s="53" t="s">
        <v>10</v>
      </c>
      <c r="I473" s="53">
        <f t="shared" ref="I473" si="146">SUM(I474:I475)</f>
        <v>141.39490471488247</v>
      </c>
    </row>
    <row r="474" spans="1:9">
      <c r="A474" s="54" t="s">
        <v>591</v>
      </c>
      <c r="B474" s="49" t="s">
        <v>456</v>
      </c>
      <c r="C474" s="53">
        <v>0</v>
      </c>
      <c r="D474" s="53">
        <v>0.26600000000000001</v>
      </c>
      <c r="E474" s="53">
        <v>0.214</v>
      </c>
      <c r="F474" s="53">
        <f t="shared" si="110"/>
        <v>0.16</v>
      </c>
      <c r="G474" s="53">
        <v>840832.69</v>
      </c>
      <c r="H474" s="53">
        <v>1.05100356465448</v>
      </c>
      <c r="I474" s="53">
        <f>F474*G474*H474/1000</f>
        <v>141.39490471488247</v>
      </c>
    </row>
    <row r="475" spans="1:9">
      <c r="A475" s="54" t="s">
        <v>592</v>
      </c>
      <c r="B475" s="49" t="s">
        <v>458</v>
      </c>
      <c r="C475" s="53">
        <v>0</v>
      </c>
      <c r="D475" s="53">
        <v>0</v>
      </c>
      <c r="E475" s="53">
        <v>0</v>
      </c>
      <c r="F475" s="53">
        <f t="shared" si="110"/>
        <v>0</v>
      </c>
      <c r="G475" s="53" t="s">
        <v>10</v>
      </c>
      <c r="H475" s="53">
        <v>1.05100356465448</v>
      </c>
      <c r="I475" s="53" t="s">
        <v>10</v>
      </c>
    </row>
    <row r="476" spans="1:9" ht="31.5">
      <c r="A476" s="54" t="s">
        <v>593</v>
      </c>
      <c r="B476" s="49" t="s">
        <v>594</v>
      </c>
      <c r="C476" s="53">
        <f>SUM(C477:C478)</f>
        <v>0</v>
      </c>
      <c r="D476" s="53">
        <f t="shared" ref="D476:E476" si="147">SUM(D477:D478)</f>
        <v>0.91600000000000004</v>
      </c>
      <c r="E476" s="53">
        <f t="shared" si="147"/>
        <v>2.5739999999999998</v>
      </c>
      <c r="F476" s="53">
        <f t="shared" si="110"/>
        <v>1.1633333333333333</v>
      </c>
      <c r="G476" s="53" t="s">
        <v>10</v>
      </c>
      <c r="H476" s="53" t="s">
        <v>10</v>
      </c>
      <c r="I476" s="53">
        <f t="shared" ref="I476" si="148">SUM(I477:I478)</f>
        <v>1403.9853558834379</v>
      </c>
    </row>
    <row r="477" spans="1:9">
      <c r="A477" s="54" t="s">
        <v>595</v>
      </c>
      <c r="B477" s="49" t="s">
        <v>456</v>
      </c>
      <c r="C477" s="53">
        <v>0</v>
      </c>
      <c r="D477" s="53">
        <v>0.91600000000000004</v>
      </c>
      <c r="E477" s="53">
        <v>2.3919999999999999</v>
      </c>
      <c r="F477" s="53">
        <f t="shared" si="110"/>
        <v>1.1026666666666667</v>
      </c>
      <c r="G477" s="53">
        <v>1176856.1299999999</v>
      </c>
      <c r="H477" s="53">
        <v>1.05100356465448</v>
      </c>
      <c r="I477" s="53">
        <f>F477*G477*H477/1000</f>
        <v>1363.8663331209314</v>
      </c>
    </row>
    <row r="478" spans="1:9">
      <c r="A478" s="54" t="s">
        <v>596</v>
      </c>
      <c r="B478" s="49" t="s">
        <v>458</v>
      </c>
      <c r="C478" s="53">
        <v>0</v>
      </c>
      <c r="D478" s="53">
        <v>0</v>
      </c>
      <c r="E478" s="53">
        <v>0.182</v>
      </c>
      <c r="F478" s="53">
        <f t="shared" si="110"/>
        <v>6.0666666666666667E-2</v>
      </c>
      <c r="G478" s="53">
        <v>629210.59</v>
      </c>
      <c r="H478" s="53">
        <v>1.05100356465448</v>
      </c>
      <c r="I478" s="53">
        <f>F478*G478*H478/1000</f>
        <v>40.119022762506475</v>
      </c>
    </row>
    <row r="479" spans="1:9" ht="31.5">
      <c r="A479" s="54" t="s">
        <v>597</v>
      </c>
      <c r="B479" s="49" t="s">
        <v>598</v>
      </c>
      <c r="C479" s="53">
        <f>SUM(C480:C481)</f>
        <v>0</v>
      </c>
      <c r="D479" s="53">
        <f t="shared" ref="D479:E479" si="149">SUM(D480:D481)</f>
        <v>0.35699999999999998</v>
      </c>
      <c r="E479" s="53">
        <f t="shared" si="149"/>
        <v>0.46800000000000003</v>
      </c>
      <c r="F479" s="53">
        <f t="shared" si="110"/>
        <v>0.27499999999999997</v>
      </c>
      <c r="G479" s="53" t="s">
        <v>10</v>
      </c>
      <c r="H479" s="53" t="s">
        <v>10</v>
      </c>
      <c r="I479" s="53">
        <f t="shared" ref="I479" si="150">SUM(I480:I481)</f>
        <v>479.94740385144155</v>
      </c>
    </row>
    <row r="480" spans="1:9">
      <c r="A480" s="54" t="s">
        <v>599</v>
      </c>
      <c r="B480" s="49" t="s">
        <v>456</v>
      </c>
      <c r="C480" s="53">
        <v>0</v>
      </c>
      <c r="D480" s="53">
        <v>0.35699999999999998</v>
      </c>
      <c r="E480" s="53">
        <v>0.46800000000000003</v>
      </c>
      <c r="F480" s="53">
        <f t="shared" si="110"/>
        <v>0.27499999999999997</v>
      </c>
      <c r="G480" s="53">
        <v>1660568.38</v>
      </c>
      <c r="H480" s="53">
        <v>1.05100356465448</v>
      </c>
      <c r="I480" s="53">
        <f>F480*G480*H480/1000</f>
        <v>479.94740385144155</v>
      </c>
    </row>
    <row r="481" spans="1:9">
      <c r="A481" s="54" t="s">
        <v>600</v>
      </c>
      <c r="B481" s="49" t="s">
        <v>458</v>
      </c>
      <c r="C481" s="53">
        <v>0</v>
      </c>
      <c r="D481" s="53">
        <v>0</v>
      </c>
      <c r="E481" s="53">
        <v>0</v>
      </c>
      <c r="F481" s="53">
        <f t="shared" si="110"/>
        <v>0</v>
      </c>
      <c r="G481" s="53" t="s">
        <v>10</v>
      </c>
      <c r="H481" s="53">
        <v>1.05100356465448</v>
      </c>
      <c r="I481" s="53" t="s">
        <v>10</v>
      </c>
    </row>
    <row r="482" spans="1:9">
      <c r="A482" s="54" t="s">
        <v>601</v>
      </c>
      <c r="B482" s="49" t="s">
        <v>502</v>
      </c>
      <c r="C482" s="53">
        <f>C483+C486+C489+C492</f>
        <v>2.4870000000000001</v>
      </c>
      <c r="D482" s="53">
        <f t="shared" ref="D482:E482" si="151">D483+D486+D489+D492</f>
        <v>1.4809999999999999</v>
      </c>
      <c r="E482" s="53">
        <f t="shared" si="151"/>
        <v>0.26600000000000001</v>
      </c>
      <c r="F482" s="53">
        <f t="shared" si="110"/>
        <v>1.4113333333333333</v>
      </c>
      <c r="G482" s="53" t="s">
        <v>10</v>
      </c>
      <c r="H482" s="53" t="s">
        <v>10</v>
      </c>
      <c r="I482" s="53">
        <f t="shared" ref="I482" si="152">I483+I486+I489+I492</f>
        <v>2445.1671643050749</v>
      </c>
    </row>
    <row r="483" spans="1:9">
      <c r="A483" s="52" t="s">
        <v>602</v>
      </c>
      <c r="B483" s="49" t="s">
        <v>494</v>
      </c>
      <c r="C483" s="53">
        <f>SUM(C484:C485)</f>
        <v>0.39</v>
      </c>
      <c r="D483" s="53">
        <f t="shared" ref="D483:E483" si="153">SUM(D484:D485)</f>
        <v>5.2999999999999999E-2</v>
      </c>
      <c r="E483" s="53">
        <f t="shared" si="153"/>
        <v>0</v>
      </c>
      <c r="F483" s="53">
        <f t="shared" si="110"/>
        <v>0.14766666666666667</v>
      </c>
      <c r="G483" s="53" t="s">
        <v>10</v>
      </c>
      <c r="H483" s="53" t="s">
        <v>10</v>
      </c>
      <c r="I483" s="53">
        <f t="shared" ref="I483" si="154">SUM(I484:I485)</f>
        <v>229.9630772413386</v>
      </c>
    </row>
    <row r="484" spans="1:9">
      <c r="A484" s="52" t="s">
        <v>603</v>
      </c>
      <c r="B484" s="49" t="s">
        <v>456</v>
      </c>
      <c r="C484" s="53">
        <v>0.39</v>
      </c>
      <c r="D484" s="53">
        <v>5.2999999999999999E-2</v>
      </c>
      <c r="E484" s="53">
        <v>0</v>
      </c>
      <c r="F484" s="53">
        <f t="shared" ref="F484:F547" si="155">SUM(C484:E484)/3</f>
        <v>0.14766666666666667</v>
      </c>
      <c r="G484" s="55">
        <v>1481738.11</v>
      </c>
      <c r="H484" s="53">
        <v>1.05100356465448</v>
      </c>
      <c r="I484" s="53">
        <f>F484*G484*H484/1000</f>
        <v>229.9630772413386</v>
      </c>
    </row>
    <row r="485" spans="1:9">
      <c r="A485" s="52" t="s">
        <v>604</v>
      </c>
      <c r="B485" s="49" t="s">
        <v>458</v>
      </c>
      <c r="C485" s="53">
        <v>0</v>
      </c>
      <c r="D485" s="53">
        <v>0</v>
      </c>
      <c r="E485" s="53">
        <v>0</v>
      </c>
      <c r="F485" s="53">
        <f t="shared" si="155"/>
        <v>0</v>
      </c>
      <c r="G485" s="55" t="s">
        <v>10</v>
      </c>
      <c r="H485" s="53">
        <v>1.05100356465448</v>
      </c>
      <c r="I485" s="53" t="s">
        <v>10</v>
      </c>
    </row>
    <row r="486" spans="1:9" ht="31.5">
      <c r="A486" s="52" t="s">
        <v>605</v>
      </c>
      <c r="B486" s="49" t="s">
        <v>498</v>
      </c>
      <c r="C486" s="53">
        <f>SUM(C487:C488)</f>
        <v>0.67800000000000005</v>
      </c>
      <c r="D486" s="53">
        <f t="shared" ref="D486:E486" si="156">SUM(D487:D488)</f>
        <v>0.128</v>
      </c>
      <c r="E486" s="53">
        <f t="shared" si="156"/>
        <v>0.26600000000000001</v>
      </c>
      <c r="F486" s="53">
        <f t="shared" si="155"/>
        <v>0.35733333333333334</v>
      </c>
      <c r="G486" s="53" t="s">
        <v>10</v>
      </c>
      <c r="H486" s="53" t="s">
        <v>10</v>
      </c>
      <c r="I486" s="53">
        <f t="shared" ref="I486" si="157">SUM(I487:I488)</f>
        <v>701.90374392940112</v>
      </c>
    </row>
    <row r="487" spans="1:9">
      <c r="A487" s="52" t="s">
        <v>606</v>
      </c>
      <c r="B487" s="49" t="s">
        <v>456</v>
      </c>
      <c r="C487" s="53">
        <v>0.67800000000000005</v>
      </c>
      <c r="D487" s="53">
        <v>0.128</v>
      </c>
      <c r="E487" s="53">
        <v>0.26600000000000001</v>
      </c>
      <c r="F487" s="53">
        <f t="shared" si="155"/>
        <v>0.35733333333333334</v>
      </c>
      <c r="G487" s="55">
        <v>1868959.28</v>
      </c>
      <c r="H487" s="53">
        <v>1.05100356465448</v>
      </c>
      <c r="I487" s="53">
        <f>F487*G487*H487/1000</f>
        <v>701.90374392940112</v>
      </c>
    </row>
    <row r="488" spans="1:9">
      <c r="A488" s="52" t="s">
        <v>607</v>
      </c>
      <c r="B488" s="49" t="s">
        <v>458</v>
      </c>
      <c r="C488" s="53">
        <v>0</v>
      </c>
      <c r="D488" s="53">
        <v>0</v>
      </c>
      <c r="E488" s="53">
        <v>0</v>
      </c>
      <c r="F488" s="53">
        <f t="shared" si="155"/>
        <v>0</v>
      </c>
      <c r="G488" s="55" t="s">
        <v>10</v>
      </c>
      <c r="H488" s="53">
        <v>1.05100356465448</v>
      </c>
      <c r="I488" s="53" t="s">
        <v>10</v>
      </c>
    </row>
    <row r="489" spans="1:9" ht="31.5">
      <c r="A489" s="52" t="s">
        <v>608</v>
      </c>
      <c r="B489" s="49" t="s">
        <v>594</v>
      </c>
      <c r="C489" s="53">
        <f>SUM(C490:C491)</f>
        <v>0.254</v>
      </c>
      <c r="D489" s="53">
        <f t="shared" ref="D489:E489" si="158">SUM(D490:D491)</f>
        <v>1.2999999999999998</v>
      </c>
      <c r="E489" s="53">
        <f t="shared" si="158"/>
        <v>0</v>
      </c>
      <c r="F489" s="53">
        <f t="shared" si="155"/>
        <v>0.5179999999999999</v>
      </c>
      <c r="G489" s="53" t="s">
        <v>10</v>
      </c>
      <c r="H489" s="53" t="s">
        <v>10</v>
      </c>
      <c r="I489" s="53">
        <f t="shared" ref="I489" si="159">SUM(I490:I491)</f>
        <v>682.80804221905976</v>
      </c>
    </row>
    <row r="490" spans="1:9">
      <c r="A490" s="52" t="s">
        <v>609</v>
      </c>
      <c r="B490" s="49" t="s">
        <v>456</v>
      </c>
      <c r="C490" s="53">
        <v>0.254</v>
      </c>
      <c r="D490" s="53">
        <v>0.60799999999999998</v>
      </c>
      <c r="E490" s="53">
        <v>0</v>
      </c>
      <c r="F490" s="53">
        <f t="shared" si="155"/>
        <v>0.28733333333333333</v>
      </c>
      <c r="G490" s="55">
        <v>1854016.43</v>
      </c>
      <c r="H490" s="53">
        <v>1.05100356465448</v>
      </c>
      <c r="I490" s="53">
        <f>F490*G490*H490/1000</f>
        <v>559.89137661719099</v>
      </c>
    </row>
    <row r="491" spans="1:9">
      <c r="A491" s="52" t="s">
        <v>610</v>
      </c>
      <c r="B491" s="49" t="s">
        <v>458</v>
      </c>
      <c r="C491" s="53">
        <v>0</v>
      </c>
      <c r="D491" s="53">
        <v>0.69199999999999995</v>
      </c>
      <c r="E491" s="53">
        <v>0</v>
      </c>
      <c r="F491" s="53">
        <f t="shared" si="155"/>
        <v>0.23066666666666666</v>
      </c>
      <c r="G491" s="55">
        <v>507016.09</v>
      </c>
      <c r="H491" s="53">
        <v>1.05100356465448</v>
      </c>
      <c r="I491" s="53">
        <f>F491*G491*H491/1000</f>
        <v>122.91666560186874</v>
      </c>
    </row>
    <row r="492" spans="1:9" ht="31.5">
      <c r="A492" s="52" t="s">
        <v>611</v>
      </c>
      <c r="B492" s="49" t="s">
        <v>598</v>
      </c>
      <c r="C492" s="53">
        <f>SUM(C493:C494)</f>
        <v>1.165</v>
      </c>
      <c r="D492" s="53">
        <f t="shared" ref="D492:E492" si="160">SUM(D493:D494)</f>
        <v>0</v>
      </c>
      <c r="E492" s="53">
        <f t="shared" si="160"/>
        <v>0</v>
      </c>
      <c r="F492" s="53">
        <f t="shared" si="155"/>
        <v>0.38833333333333336</v>
      </c>
      <c r="G492" s="53" t="s">
        <v>10</v>
      </c>
      <c r="H492" s="53" t="s">
        <v>10</v>
      </c>
      <c r="I492" s="53">
        <f t="shared" ref="I492" si="161">SUM(I493:I494)</f>
        <v>830.49230091527545</v>
      </c>
    </row>
    <row r="493" spans="1:9">
      <c r="A493" s="52" t="s">
        <v>612</v>
      </c>
      <c r="B493" s="49" t="s">
        <v>456</v>
      </c>
      <c r="C493" s="53">
        <v>1.165</v>
      </c>
      <c r="D493" s="53">
        <v>0</v>
      </c>
      <c r="E493" s="53">
        <v>0</v>
      </c>
      <c r="F493" s="53">
        <f t="shared" si="155"/>
        <v>0.38833333333333336</v>
      </c>
      <c r="G493" s="55">
        <v>2034823.53</v>
      </c>
      <c r="H493" s="53">
        <v>1.05100356465448</v>
      </c>
      <c r="I493" s="53">
        <f>F493*G493*H493/1000</f>
        <v>830.49230091527545</v>
      </c>
    </row>
    <row r="494" spans="1:9">
      <c r="A494" s="52" t="s">
        <v>613</v>
      </c>
      <c r="B494" s="49" t="s">
        <v>458</v>
      </c>
      <c r="C494" s="53">
        <v>0</v>
      </c>
      <c r="D494" s="53">
        <v>0</v>
      </c>
      <c r="E494" s="53">
        <v>0</v>
      </c>
      <c r="F494" s="53">
        <f t="shared" si="155"/>
        <v>0</v>
      </c>
      <c r="G494" s="55" t="s">
        <v>10</v>
      </c>
      <c r="H494" s="53">
        <v>1.05100356465448</v>
      </c>
      <c r="I494" s="53" t="s">
        <v>10</v>
      </c>
    </row>
    <row r="495" spans="1:9" ht="31.5">
      <c r="A495" s="54" t="s">
        <v>614</v>
      </c>
      <c r="B495" s="49" t="s">
        <v>507</v>
      </c>
      <c r="C495" s="53">
        <f>C496+C500</f>
        <v>2.6830000000000003</v>
      </c>
      <c r="D495" s="53">
        <f>D496+D500</f>
        <v>3.395</v>
      </c>
      <c r="E495" s="53">
        <f>E496+E500</f>
        <v>3.524</v>
      </c>
      <c r="F495" s="53">
        <f t="shared" si="155"/>
        <v>3.2006666666666668</v>
      </c>
      <c r="G495" s="53" t="s">
        <v>10</v>
      </c>
      <c r="H495" s="53" t="s">
        <v>10</v>
      </c>
      <c r="I495" s="53">
        <f>SUM(I497:I512)</f>
        <v>28913.871105254617</v>
      </c>
    </row>
    <row r="496" spans="1:9">
      <c r="A496" s="52" t="s">
        <v>615</v>
      </c>
      <c r="B496" s="49" t="s">
        <v>586</v>
      </c>
      <c r="C496" s="53">
        <f>C497</f>
        <v>0</v>
      </c>
      <c r="D496" s="53">
        <f t="shared" ref="D496:E496" si="162">D497</f>
        <v>0.03</v>
      </c>
      <c r="E496" s="53">
        <f t="shared" si="162"/>
        <v>0</v>
      </c>
      <c r="F496" s="53">
        <f t="shared" si="155"/>
        <v>0.01</v>
      </c>
      <c r="G496" s="53" t="s">
        <v>10</v>
      </c>
      <c r="H496" s="53" t="s">
        <v>10</v>
      </c>
      <c r="I496" s="53">
        <f>I497</f>
        <v>16.518684299182283</v>
      </c>
    </row>
    <row r="497" spans="1:9" ht="31.5">
      <c r="A497" s="52" t="s">
        <v>616</v>
      </c>
      <c r="B497" s="49" t="s">
        <v>498</v>
      </c>
      <c r="C497" s="53">
        <f>SUM(C498:C499)</f>
        <v>0</v>
      </c>
      <c r="D497" s="53">
        <f t="shared" ref="D497:E497" si="163">SUM(D498:D499)</f>
        <v>0.03</v>
      </c>
      <c r="E497" s="53">
        <f t="shared" si="163"/>
        <v>0</v>
      </c>
      <c r="F497" s="53">
        <f t="shared" si="155"/>
        <v>0.01</v>
      </c>
      <c r="G497" s="53" t="s">
        <v>10</v>
      </c>
      <c r="H497" s="53" t="s">
        <v>10</v>
      </c>
      <c r="I497" s="53">
        <f t="shared" ref="I497" si="164">SUM(I498:I499)</f>
        <v>16.518684299182283</v>
      </c>
    </row>
    <row r="498" spans="1:9">
      <c r="A498" s="52" t="s">
        <v>617</v>
      </c>
      <c r="B498" s="49" t="s">
        <v>456</v>
      </c>
      <c r="C498" s="53">
        <v>0</v>
      </c>
      <c r="D498" s="53">
        <v>0.03</v>
      </c>
      <c r="E498" s="53">
        <v>0</v>
      </c>
      <c r="F498" s="53">
        <f t="shared" si="155"/>
        <v>0.01</v>
      </c>
      <c r="G498" s="53">
        <v>1571705.83</v>
      </c>
      <c r="H498" s="53">
        <v>1.05100356465448</v>
      </c>
      <c r="I498" s="53">
        <f>F498*G498*H498/1000</f>
        <v>16.518684299182283</v>
      </c>
    </row>
    <row r="499" spans="1:9">
      <c r="A499" s="52" t="s">
        <v>618</v>
      </c>
      <c r="B499" s="49" t="s">
        <v>458</v>
      </c>
      <c r="C499" s="53">
        <v>0</v>
      </c>
      <c r="D499" s="53">
        <v>0</v>
      </c>
      <c r="E499" s="53">
        <v>0</v>
      </c>
      <c r="F499" s="53">
        <f t="shared" si="155"/>
        <v>0</v>
      </c>
      <c r="G499" s="53" t="s">
        <v>10</v>
      </c>
      <c r="H499" s="53">
        <v>1.05100356465448</v>
      </c>
      <c r="I499" s="53" t="s">
        <v>10</v>
      </c>
    </row>
    <row r="500" spans="1:9">
      <c r="A500" s="52" t="s">
        <v>619</v>
      </c>
      <c r="B500" s="49" t="s">
        <v>502</v>
      </c>
      <c r="C500" s="53">
        <f>C501+C504+C507+C510</f>
        <v>2.6830000000000003</v>
      </c>
      <c r="D500" s="53">
        <f t="shared" ref="D500:E500" si="165">D501+D504+D507+D510</f>
        <v>3.3650000000000002</v>
      </c>
      <c r="E500" s="53">
        <f t="shared" si="165"/>
        <v>3.524</v>
      </c>
      <c r="F500" s="53">
        <f t="shared" si="155"/>
        <v>3.1906666666666665</v>
      </c>
      <c r="G500" s="53" t="s">
        <v>10</v>
      </c>
      <c r="H500" s="53" t="s">
        <v>10</v>
      </c>
      <c r="I500" s="53">
        <f t="shared" ref="I500" si="166">I501+I504+I507+I510</f>
        <v>9626.9445788854173</v>
      </c>
    </row>
    <row r="501" spans="1:9">
      <c r="A501" s="52" t="s">
        <v>620</v>
      </c>
      <c r="B501" s="49" t="s">
        <v>494</v>
      </c>
      <c r="C501" s="53">
        <f>SUM(C502:C503)</f>
        <v>1.4380000000000002</v>
      </c>
      <c r="D501" s="53">
        <f t="shared" ref="D501:E501" si="167">SUM(D502:D503)</f>
        <v>0</v>
      </c>
      <c r="E501" s="53">
        <f t="shared" si="167"/>
        <v>0.01</v>
      </c>
      <c r="F501" s="53">
        <f t="shared" si="155"/>
        <v>0.48266666666666674</v>
      </c>
      <c r="G501" s="53" t="s">
        <v>10</v>
      </c>
      <c r="H501" s="53" t="s">
        <v>10</v>
      </c>
      <c r="I501" s="53">
        <f t="shared" ref="I501" si="168">SUM(I502:I503)</f>
        <v>1391.132874731321</v>
      </c>
    </row>
    <row r="502" spans="1:9">
      <c r="A502" s="52" t="s">
        <v>621</v>
      </c>
      <c r="B502" s="49" t="s">
        <v>456</v>
      </c>
      <c r="C502" s="53">
        <v>0.66500000000000004</v>
      </c>
      <c r="D502" s="53">
        <v>0</v>
      </c>
      <c r="E502" s="53">
        <v>0</v>
      </c>
      <c r="F502" s="53">
        <f t="shared" si="155"/>
        <v>0.22166666666666668</v>
      </c>
      <c r="G502" s="55">
        <v>2448463.9700000002</v>
      </c>
      <c r="H502" s="53">
        <v>1.05100356465448</v>
      </c>
      <c r="I502" s="53">
        <f>F502*G502*H502/1000</f>
        <v>570.4246665549033</v>
      </c>
    </row>
    <row r="503" spans="1:9">
      <c r="A503" s="52" t="s">
        <v>622</v>
      </c>
      <c r="B503" s="49" t="s">
        <v>458</v>
      </c>
      <c r="C503" s="53">
        <v>0.77300000000000002</v>
      </c>
      <c r="D503" s="53">
        <v>0</v>
      </c>
      <c r="E503" s="53">
        <v>0.01</v>
      </c>
      <c r="F503" s="53">
        <f t="shared" si="155"/>
        <v>0.26100000000000001</v>
      </c>
      <c r="G503" s="55">
        <v>2991879.38</v>
      </c>
      <c r="H503" s="53">
        <v>1.05100356465448</v>
      </c>
      <c r="I503" s="53">
        <f>F503*G503*H503/1000</f>
        <v>820.70820817641754</v>
      </c>
    </row>
    <row r="504" spans="1:9" ht="31.5">
      <c r="A504" s="52" t="s">
        <v>623</v>
      </c>
      <c r="B504" s="49" t="s">
        <v>498</v>
      </c>
      <c r="C504" s="53">
        <f>SUM(C505:C506)</f>
        <v>0.62</v>
      </c>
      <c r="D504" s="53">
        <f t="shared" ref="D504:E504" si="169">SUM(D505:D506)</f>
        <v>1.056</v>
      </c>
      <c r="E504" s="53">
        <f t="shared" si="169"/>
        <v>0.49399999999999999</v>
      </c>
      <c r="F504" s="53">
        <f t="shared" si="155"/>
        <v>0.72333333333333327</v>
      </c>
      <c r="G504" s="53" t="s">
        <v>10</v>
      </c>
      <c r="H504" s="53" t="s">
        <v>10</v>
      </c>
      <c r="I504" s="53">
        <f t="shared" ref="I504" si="170">SUM(I505:I506)</f>
        <v>1695.6033128971867</v>
      </c>
    </row>
    <row r="505" spans="1:9">
      <c r="A505" s="52" t="s">
        <v>624</v>
      </c>
      <c r="B505" s="49" t="s">
        <v>456</v>
      </c>
      <c r="C505" s="53">
        <v>0.62</v>
      </c>
      <c r="D505" s="53">
        <v>0.63200000000000001</v>
      </c>
      <c r="E505" s="53">
        <v>0.27900000000000003</v>
      </c>
      <c r="F505" s="53">
        <f t="shared" si="155"/>
        <v>0.51033333333333342</v>
      </c>
      <c r="G505" s="55">
        <v>2449781.65</v>
      </c>
      <c r="H505" s="53">
        <v>1.05100356465448</v>
      </c>
      <c r="I505" s="53">
        <f>F505*G505*H505/1000</f>
        <v>1313.9701589375768</v>
      </c>
    </row>
    <row r="506" spans="1:9">
      <c r="A506" s="52" t="s">
        <v>625</v>
      </c>
      <c r="B506" s="49" t="s">
        <v>458</v>
      </c>
      <c r="C506" s="53">
        <v>0</v>
      </c>
      <c r="D506" s="53">
        <v>0.42399999999999999</v>
      </c>
      <c r="E506" s="53">
        <v>0.215</v>
      </c>
      <c r="F506" s="53">
        <f t="shared" si="155"/>
        <v>0.21299999999999999</v>
      </c>
      <c r="G506" s="55">
        <v>1704756.3</v>
      </c>
      <c r="H506" s="53">
        <v>1.05100356465448</v>
      </c>
      <c r="I506" s="53">
        <f>F506*G506*H506/1000</f>
        <v>381.63315395960979</v>
      </c>
    </row>
    <row r="507" spans="1:9" ht="31.5">
      <c r="A507" s="52" t="s">
        <v>626</v>
      </c>
      <c r="B507" s="49" t="s">
        <v>516</v>
      </c>
      <c r="C507" s="53">
        <f>SUM(C508:C509)</f>
        <v>0.55400000000000005</v>
      </c>
      <c r="D507" s="53">
        <f t="shared" ref="D507:E507" si="171">SUM(D508:D509)</f>
        <v>1.9540000000000002</v>
      </c>
      <c r="E507" s="53">
        <f t="shared" si="171"/>
        <v>0.96599999999999997</v>
      </c>
      <c r="F507" s="53">
        <f t="shared" si="155"/>
        <v>1.1580000000000001</v>
      </c>
      <c r="G507" s="53" t="s">
        <v>10</v>
      </c>
      <c r="H507" s="53" t="s">
        <v>10</v>
      </c>
      <c r="I507" s="53">
        <f t="shared" ref="I507" si="172">SUM(I508:I509)</f>
        <v>3858.7806224563064</v>
      </c>
    </row>
    <row r="508" spans="1:9">
      <c r="A508" s="52" t="s">
        <v>627</v>
      </c>
      <c r="B508" s="49" t="s">
        <v>456</v>
      </c>
      <c r="C508" s="53">
        <v>0.55400000000000005</v>
      </c>
      <c r="D508" s="53">
        <v>1.4810000000000001</v>
      </c>
      <c r="E508" s="53">
        <v>0.71899999999999997</v>
      </c>
      <c r="F508" s="53">
        <f t="shared" si="155"/>
        <v>0.91800000000000004</v>
      </c>
      <c r="G508" s="55">
        <v>3753253.38</v>
      </c>
      <c r="H508" s="53">
        <v>1.05100356465448</v>
      </c>
      <c r="I508" s="53">
        <f>F508*G508*H508/1000</f>
        <v>3621.2187015540944</v>
      </c>
    </row>
    <row r="509" spans="1:9">
      <c r="A509" s="52" t="s">
        <v>628</v>
      </c>
      <c r="B509" s="49" t="s">
        <v>458</v>
      </c>
      <c r="C509" s="53">
        <v>0</v>
      </c>
      <c r="D509" s="53">
        <v>0.47299999999999998</v>
      </c>
      <c r="E509" s="53">
        <v>0.247</v>
      </c>
      <c r="F509" s="53">
        <f t="shared" si="155"/>
        <v>0.24</v>
      </c>
      <c r="G509" s="55">
        <v>941805.88</v>
      </c>
      <c r="H509" s="53">
        <v>1.05100356465448</v>
      </c>
      <c r="I509" s="53">
        <f>F509*G509*H509/1000</f>
        <v>237.56192090221185</v>
      </c>
    </row>
    <row r="510" spans="1:9" ht="31.5">
      <c r="A510" s="52" t="s">
        <v>629</v>
      </c>
      <c r="B510" s="49" t="s">
        <v>598</v>
      </c>
      <c r="C510" s="53">
        <f>SUM(C511:C512)</f>
        <v>7.0999999999999994E-2</v>
      </c>
      <c r="D510" s="53">
        <f t="shared" ref="D510:E510" si="173">SUM(D511:D512)</f>
        <v>0.35499999999999998</v>
      </c>
      <c r="E510" s="53">
        <f t="shared" si="173"/>
        <v>2.0540000000000003</v>
      </c>
      <c r="F510" s="53">
        <f t="shared" si="155"/>
        <v>0.82666666666666677</v>
      </c>
      <c r="G510" s="53" t="s">
        <v>10</v>
      </c>
      <c r="H510" s="53" t="s">
        <v>10</v>
      </c>
      <c r="I510" s="53">
        <f t="shared" ref="I510" si="174">SUM(I511:I512)</f>
        <v>2681.4277688006041</v>
      </c>
    </row>
    <row r="511" spans="1:9">
      <c r="A511" s="52" t="s">
        <v>630</v>
      </c>
      <c r="B511" s="49" t="s">
        <v>456</v>
      </c>
      <c r="C511" s="53">
        <v>7.0999999999999994E-2</v>
      </c>
      <c r="D511" s="53">
        <v>0.35499999999999998</v>
      </c>
      <c r="E511" s="53">
        <v>1.2150000000000001</v>
      </c>
      <c r="F511" s="53">
        <f t="shared" si="155"/>
        <v>0.54700000000000004</v>
      </c>
      <c r="G511" s="55">
        <v>4103744.58</v>
      </c>
      <c r="H511" s="53">
        <v>1.05100356465448</v>
      </c>
      <c r="I511" s="53">
        <f>F511*G511*H511/1000</f>
        <v>2359.2384495602914</v>
      </c>
    </row>
    <row r="512" spans="1:9">
      <c r="A512" s="52" t="s">
        <v>631</v>
      </c>
      <c r="B512" s="49" t="s">
        <v>458</v>
      </c>
      <c r="C512" s="53">
        <v>0</v>
      </c>
      <c r="D512" s="53">
        <v>0</v>
      </c>
      <c r="E512" s="53">
        <v>0.83899999999999997</v>
      </c>
      <c r="F512" s="53">
        <f t="shared" si="155"/>
        <v>0.27966666666666667</v>
      </c>
      <c r="G512" s="55">
        <v>1096140.55</v>
      </c>
      <c r="H512" s="53">
        <v>1.05100356465448</v>
      </c>
      <c r="I512" s="53">
        <f>F512*G512*H512/1000</f>
        <v>322.18931924031278</v>
      </c>
    </row>
    <row r="513" spans="1:9" ht="31.5">
      <c r="A513" s="76" t="s">
        <v>632</v>
      </c>
      <c r="B513" s="69" t="s">
        <v>7</v>
      </c>
      <c r="C513" s="75">
        <f>SUM(C514:C515)</f>
        <v>0</v>
      </c>
      <c r="D513" s="75">
        <f t="shared" ref="D513:E513" si="175">SUM(D514:D515)</f>
        <v>0</v>
      </c>
      <c r="E513" s="75">
        <f t="shared" si="175"/>
        <v>0</v>
      </c>
      <c r="F513" s="75">
        <f t="shared" si="155"/>
        <v>0</v>
      </c>
      <c r="G513" s="75" t="s">
        <v>10</v>
      </c>
      <c r="H513" s="75" t="s">
        <v>10</v>
      </c>
      <c r="I513" s="75">
        <f t="shared" ref="I513" si="176">SUM(I514:I515)</f>
        <v>0</v>
      </c>
    </row>
    <row r="514" spans="1:9">
      <c r="A514" s="56" t="s">
        <v>633</v>
      </c>
      <c r="B514" s="61" t="s">
        <v>521</v>
      </c>
      <c r="C514" s="53">
        <v>0</v>
      </c>
      <c r="D514" s="53">
        <v>0</v>
      </c>
      <c r="E514" s="53">
        <v>0</v>
      </c>
      <c r="F514" s="53">
        <f t="shared" si="155"/>
        <v>0</v>
      </c>
      <c r="G514" s="55" t="s">
        <v>10</v>
      </c>
      <c r="H514" s="53" t="s">
        <v>10</v>
      </c>
      <c r="I514" s="53" t="s">
        <v>10</v>
      </c>
    </row>
    <row r="515" spans="1:9">
      <c r="A515" s="56" t="s">
        <v>634</v>
      </c>
      <c r="B515" s="61" t="s">
        <v>523</v>
      </c>
      <c r="C515" s="53">
        <v>0</v>
      </c>
      <c r="D515" s="53">
        <v>0</v>
      </c>
      <c r="E515" s="53">
        <v>0</v>
      </c>
      <c r="F515" s="53">
        <f t="shared" si="155"/>
        <v>0</v>
      </c>
      <c r="G515" s="55" t="s">
        <v>10</v>
      </c>
      <c r="H515" s="53" t="s">
        <v>10</v>
      </c>
      <c r="I515" s="53" t="s">
        <v>10</v>
      </c>
    </row>
    <row r="516" spans="1:9" ht="78.75">
      <c r="A516" s="76" t="s">
        <v>635</v>
      </c>
      <c r="B516" s="71" t="s">
        <v>8</v>
      </c>
      <c r="C516" s="75">
        <f>C517+C548</f>
        <v>2736.84</v>
      </c>
      <c r="D516" s="75">
        <f>D517+D548</f>
        <v>9836.1284210526319</v>
      </c>
      <c r="E516" s="75">
        <f>E517+E548</f>
        <v>11080.761578947369</v>
      </c>
      <c r="F516" s="75">
        <f t="shared" si="155"/>
        <v>7884.5766666666677</v>
      </c>
      <c r="G516" s="75" t="s">
        <v>10</v>
      </c>
      <c r="H516" s="75" t="s">
        <v>10</v>
      </c>
      <c r="I516" s="75">
        <f>I517+I548</f>
        <v>32019.675039419883</v>
      </c>
    </row>
    <row r="517" spans="1:9">
      <c r="A517" s="52" t="s">
        <v>636</v>
      </c>
      <c r="B517" s="49" t="s">
        <v>52</v>
      </c>
      <c r="C517" s="53">
        <f>C518+C521+C524+C527+C530+C533+C536+C539+C542+C545</f>
        <v>2636.84</v>
      </c>
      <c r="D517" s="53">
        <f t="shared" ref="D517:E517" si="177">D518+D521+D524+D527+D530+D533+D536+D539+D542+D545</f>
        <v>7479.1384210526321</v>
      </c>
      <c r="E517" s="53">
        <f t="shared" si="177"/>
        <v>8168.161578947369</v>
      </c>
      <c r="F517" s="53">
        <f t="shared" si="155"/>
        <v>6094.7133333333331</v>
      </c>
      <c r="G517" s="53" t="s">
        <v>10</v>
      </c>
      <c r="H517" s="53" t="s">
        <v>10</v>
      </c>
      <c r="I517" s="53">
        <f t="shared" ref="I517" si="178">I518+I521+I524+I527+I530+I533+I536+I539+I542+I545</f>
        <v>24501.486881071269</v>
      </c>
    </row>
    <row r="518" spans="1:9">
      <c r="A518" s="52" t="s">
        <v>637</v>
      </c>
      <c r="B518" s="49" t="s">
        <v>638</v>
      </c>
      <c r="C518" s="53">
        <f>SUM(C519:C520)</f>
        <v>163.75</v>
      </c>
      <c r="D518" s="53">
        <f t="shared" ref="D518:E518" si="179">SUM(D519:D520)</f>
        <v>256.45</v>
      </c>
      <c r="E518" s="53">
        <f t="shared" si="179"/>
        <v>183.68</v>
      </c>
      <c r="F518" s="53">
        <f t="shared" si="155"/>
        <v>201.29333333333332</v>
      </c>
      <c r="G518" s="53" t="s">
        <v>10</v>
      </c>
      <c r="H518" s="53" t="s">
        <v>10</v>
      </c>
      <c r="I518" s="53">
        <f t="shared" ref="I518" si="180">SUM(I519:I520)</f>
        <v>3061.2507855616686</v>
      </c>
    </row>
    <row r="519" spans="1:9">
      <c r="A519" s="52" t="s">
        <v>639</v>
      </c>
      <c r="B519" s="49" t="s">
        <v>456</v>
      </c>
      <c r="C519" s="53">
        <v>0</v>
      </c>
      <c r="D519" s="53">
        <v>7</v>
      </c>
      <c r="E519" s="53">
        <v>43.25</v>
      </c>
      <c r="F519" s="53">
        <f t="shared" si="155"/>
        <v>16.75</v>
      </c>
      <c r="G519" s="55">
        <v>10649.334080000001</v>
      </c>
      <c r="H519" s="53">
        <v>1.05100356465448</v>
      </c>
      <c r="I519" s="53">
        <f>F519*G519*H519/1000</f>
        <v>187.47417532788035</v>
      </c>
    </row>
    <row r="520" spans="1:9">
      <c r="A520" s="52" t="s">
        <v>640</v>
      </c>
      <c r="B520" s="49" t="s">
        <v>458</v>
      </c>
      <c r="C520" s="53">
        <v>163.75</v>
      </c>
      <c r="D520" s="53">
        <v>249.45</v>
      </c>
      <c r="E520" s="53">
        <v>140.43</v>
      </c>
      <c r="F520" s="53">
        <f t="shared" si="155"/>
        <v>184.54333333333332</v>
      </c>
      <c r="G520" s="55">
        <v>14816.6648</v>
      </c>
      <c r="H520" s="53">
        <v>1.05100356465448</v>
      </c>
      <c r="I520" s="53">
        <f>F520*G520*H520/1000</f>
        <v>2873.7766102337882</v>
      </c>
    </row>
    <row r="521" spans="1:9" ht="31.5">
      <c r="A521" s="52" t="s">
        <v>641</v>
      </c>
      <c r="B521" s="49" t="s">
        <v>642</v>
      </c>
      <c r="C521" s="53">
        <f>SUM(C522:C523)</f>
        <v>381.59000000000003</v>
      </c>
      <c r="D521" s="53">
        <f t="shared" ref="D521:E521" si="181">SUM(D522:D523)</f>
        <v>1153.798421052632</v>
      </c>
      <c r="E521" s="53">
        <f t="shared" si="181"/>
        <v>1042.4815789473687</v>
      </c>
      <c r="F521" s="53">
        <f t="shared" si="155"/>
        <v>859.2900000000003</v>
      </c>
      <c r="G521" s="53" t="s">
        <v>10</v>
      </c>
      <c r="H521" s="53" t="s">
        <v>10</v>
      </c>
      <c r="I521" s="53">
        <f t="shared" ref="I521" si="182">SUM(I522:I523)</f>
        <v>6039.1922963356028</v>
      </c>
    </row>
    <row r="522" spans="1:9">
      <c r="A522" s="52" t="s">
        <v>643</v>
      </c>
      <c r="B522" s="49" t="s">
        <v>456</v>
      </c>
      <c r="C522" s="53">
        <v>180</v>
      </c>
      <c r="D522" s="53">
        <v>0</v>
      </c>
      <c r="E522" s="53">
        <v>189.4</v>
      </c>
      <c r="F522" s="53">
        <f t="shared" si="155"/>
        <v>123.13333333333333</v>
      </c>
      <c r="G522" s="55">
        <v>6786.8152799999998</v>
      </c>
      <c r="H522" s="53">
        <v>1.05100356465448</v>
      </c>
      <c r="I522" s="53">
        <f>F522*G522*H522/1000</f>
        <v>878.30600966116435</v>
      </c>
    </row>
    <row r="523" spans="1:9">
      <c r="A523" s="52" t="s">
        <v>644</v>
      </c>
      <c r="B523" s="49" t="s">
        <v>458</v>
      </c>
      <c r="C523" s="53">
        <v>201.59</v>
      </c>
      <c r="D523" s="53">
        <v>1153.798421052632</v>
      </c>
      <c r="E523" s="53">
        <v>853.0815789473686</v>
      </c>
      <c r="F523" s="53">
        <f t="shared" si="155"/>
        <v>736.15666666666675</v>
      </c>
      <c r="G523" s="55">
        <v>6670.36888</v>
      </c>
      <c r="H523" s="53">
        <v>1.05100356465448</v>
      </c>
      <c r="I523" s="53">
        <f>F523*G523*H523/1000</f>
        <v>5160.8862866744385</v>
      </c>
    </row>
    <row r="524" spans="1:9" ht="31.5">
      <c r="A524" s="52" t="s">
        <v>645</v>
      </c>
      <c r="B524" s="49" t="s">
        <v>646</v>
      </c>
      <c r="C524" s="53">
        <f>SUM(C525:C526)</f>
        <v>96.2</v>
      </c>
      <c r="D524" s="53">
        <f t="shared" ref="D524:E524" si="183">SUM(D525:D526)</f>
        <v>58.59</v>
      </c>
      <c r="E524" s="53">
        <f t="shared" si="183"/>
        <v>241</v>
      </c>
      <c r="F524" s="53">
        <f t="shared" si="155"/>
        <v>131.93</v>
      </c>
      <c r="G524" s="53" t="s">
        <v>10</v>
      </c>
      <c r="H524" s="53" t="s">
        <v>10</v>
      </c>
      <c r="I524" s="53">
        <f t="shared" ref="I524" si="184">SUM(I525:I526)</f>
        <v>1021.8978593627846</v>
      </c>
    </row>
    <row r="525" spans="1:9">
      <c r="A525" s="52" t="s">
        <v>647</v>
      </c>
      <c r="B525" s="49" t="s">
        <v>456</v>
      </c>
      <c r="C525" s="53">
        <v>96.2</v>
      </c>
      <c r="D525" s="53">
        <v>0</v>
      </c>
      <c r="E525" s="53">
        <v>148</v>
      </c>
      <c r="F525" s="53">
        <f t="shared" si="155"/>
        <v>81.399999999999991</v>
      </c>
      <c r="G525" s="55">
        <v>8772.3817999999992</v>
      </c>
      <c r="H525" s="53">
        <v>1.05100356465448</v>
      </c>
      <c r="I525" s="53">
        <f>F525*G525*H525/1000</f>
        <v>750.49208974404075</v>
      </c>
    </row>
    <row r="526" spans="1:9">
      <c r="A526" s="52" t="s">
        <v>648</v>
      </c>
      <c r="B526" s="49" t="s">
        <v>458</v>
      </c>
      <c r="C526" s="53">
        <v>0</v>
      </c>
      <c r="D526" s="53">
        <v>58.59</v>
      </c>
      <c r="E526" s="53">
        <v>93</v>
      </c>
      <c r="F526" s="53">
        <f t="shared" si="155"/>
        <v>50.53</v>
      </c>
      <c r="G526" s="55">
        <v>5110.5258399999993</v>
      </c>
      <c r="H526" s="53">
        <v>1.05100356465448</v>
      </c>
      <c r="I526" s="53">
        <f>F526*G526*H526/1000</f>
        <v>271.40576961874388</v>
      </c>
    </row>
    <row r="527" spans="1:9" ht="31.5">
      <c r="A527" s="52" t="s">
        <v>649</v>
      </c>
      <c r="B527" s="49" t="s">
        <v>650</v>
      </c>
      <c r="C527" s="53">
        <f>SUM(C528:C529)</f>
        <v>522.5</v>
      </c>
      <c r="D527" s="53">
        <f t="shared" ref="D527:E527" si="185">SUM(D528:D529)</f>
        <v>3246.8</v>
      </c>
      <c r="E527" s="53">
        <f t="shared" si="185"/>
        <v>1720.5</v>
      </c>
      <c r="F527" s="53">
        <f t="shared" si="155"/>
        <v>1829.9333333333334</v>
      </c>
      <c r="G527" s="53" t="s">
        <v>10</v>
      </c>
      <c r="H527" s="53" t="s">
        <v>10</v>
      </c>
      <c r="I527" s="53">
        <f t="shared" ref="I527" si="186">SUM(I528:I529)</f>
        <v>4060.4334532308703</v>
      </c>
    </row>
    <row r="528" spans="1:9">
      <c r="A528" s="52" t="s">
        <v>651</v>
      </c>
      <c r="B528" s="49" t="s">
        <v>456</v>
      </c>
      <c r="C528" s="53">
        <v>290</v>
      </c>
      <c r="D528" s="53">
        <v>215</v>
      </c>
      <c r="E528" s="53">
        <v>446.40000000000003</v>
      </c>
      <c r="F528" s="53">
        <f t="shared" si="155"/>
        <v>317.13333333333338</v>
      </c>
      <c r="G528" s="55">
        <v>1939.95144</v>
      </c>
      <c r="H528" s="53">
        <v>1.05100356465448</v>
      </c>
      <c r="I528" s="53">
        <f>F528*G528*H528/1000</f>
        <v>646.60184633064569</v>
      </c>
    </row>
    <row r="529" spans="1:9">
      <c r="A529" s="52" t="s">
        <v>652</v>
      </c>
      <c r="B529" s="49" t="s">
        <v>458</v>
      </c>
      <c r="C529" s="53">
        <v>232.5</v>
      </c>
      <c r="D529" s="53">
        <v>3031.8</v>
      </c>
      <c r="E529" s="53">
        <v>1274.0999999999999</v>
      </c>
      <c r="F529" s="53">
        <f t="shared" si="155"/>
        <v>1512.8</v>
      </c>
      <c r="G529" s="55">
        <v>2147.1203600000003</v>
      </c>
      <c r="H529" s="53">
        <v>1.05100356465448</v>
      </c>
      <c r="I529" s="53">
        <f>F529*G529*H529/1000</f>
        <v>3413.8316069002244</v>
      </c>
    </row>
    <row r="530" spans="1:9" ht="31.5">
      <c r="A530" s="52" t="s">
        <v>653</v>
      </c>
      <c r="B530" s="49" t="s">
        <v>654</v>
      </c>
      <c r="C530" s="53">
        <f>SUM(C531:C532)</f>
        <v>548.79999999999995</v>
      </c>
      <c r="D530" s="53">
        <f t="shared" ref="D530:E530" si="187">SUM(D531:D532)</f>
        <v>1268.5</v>
      </c>
      <c r="E530" s="53">
        <f t="shared" si="187"/>
        <v>2162.6</v>
      </c>
      <c r="F530" s="53">
        <f t="shared" si="155"/>
        <v>1326.6333333333332</v>
      </c>
      <c r="G530" s="53" t="s">
        <v>10</v>
      </c>
      <c r="H530" s="53" t="s">
        <v>10</v>
      </c>
      <c r="I530" s="53">
        <f t="shared" ref="I530" si="188">SUM(I531:I532)</f>
        <v>6317.5981396862135</v>
      </c>
    </row>
    <row r="531" spans="1:9">
      <c r="A531" s="52" t="s">
        <v>655</v>
      </c>
      <c r="B531" s="49" t="s">
        <v>456</v>
      </c>
      <c r="C531" s="53">
        <v>400</v>
      </c>
      <c r="D531" s="53">
        <v>1036</v>
      </c>
      <c r="E531" s="53">
        <v>1548.8</v>
      </c>
      <c r="F531" s="53">
        <f t="shared" si="155"/>
        <v>994.93333333333339</v>
      </c>
      <c r="G531" s="55">
        <v>5370.3649999999998</v>
      </c>
      <c r="H531" s="53">
        <v>1.05100356465448</v>
      </c>
      <c r="I531" s="53">
        <f>F531*G531*H531/1000</f>
        <v>5615.675109852612</v>
      </c>
    </row>
    <row r="532" spans="1:9">
      <c r="A532" s="52" t="s">
        <v>656</v>
      </c>
      <c r="B532" s="49" t="s">
        <v>458</v>
      </c>
      <c r="C532" s="53">
        <v>148.80000000000001</v>
      </c>
      <c r="D532" s="53">
        <v>232.5</v>
      </c>
      <c r="E532" s="53">
        <v>613.79999999999995</v>
      </c>
      <c r="F532" s="53">
        <f t="shared" si="155"/>
        <v>331.7</v>
      </c>
      <c r="G532" s="55">
        <v>2013.4452800000001</v>
      </c>
      <c r="H532" s="53">
        <v>1.05100356465448</v>
      </c>
      <c r="I532" s="53">
        <f>F532*G532*H532/1000</f>
        <v>701.92302983360196</v>
      </c>
    </row>
    <row r="533" spans="1:9">
      <c r="A533" s="52" t="s">
        <v>657</v>
      </c>
      <c r="B533" s="49" t="s">
        <v>658</v>
      </c>
      <c r="C533" s="53">
        <f>SUM(C534:C535)</f>
        <v>94</v>
      </c>
      <c r="D533" s="53">
        <f t="shared" ref="D533:E533" si="189">SUM(D534:D535)</f>
        <v>0</v>
      </c>
      <c r="E533" s="53">
        <f t="shared" si="189"/>
        <v>0</v>
      </c>
      <c r="F533" s="53">
        <f t="shared" si="155"/>
        <v>31.333333333333332</v>
      </c>
      <c r="G533" s="53" t="s">
        <v>10</v>
      </c>
      <c r="H533" s="53" t="s">
        <v>10</v>
      </c>
      <c r="I533" s="53">
        <f t="shared" ref="I533" si="190">SUM(I534:I535)</f>
        <v>329.44581247535399</v>
      </c>
    </row>
    <row r="534" spans="1:9">
      <c r="A534" s="52" t="s">
        <v>659</v>
      </c>
      <c r="B534" s="49" t="s">
        <v>456</v>
      </c>
      <c r="C534" s="53">
        <v>94</v>
      </c>
      <c r="D534" s="53">
        <v>0</v>
      </c>
      <c r="E534" s="53">
        <v>0</v>
      </c>
      <c r="F534" s="53">
        <f t="shared" si="155"/>
        <v>31.333333333333332</v>
      </c>
      <c r="G534" s="55">
        <v>10003.988960000001</v>
      </c>
      <c r="H534" s="53">
        <v>1.05100356465448</v>
      </c>
      <c r="I534" s="53">
        <f>F534*G534*H534/1000</f>
        <v>329.44581247535399</v>
      </c>
    </row>
    <row r="535" spans="1:9">
      <c r="A535" s="52" t="s">
        <v>660</v>
      </c>
      <c r="B535" s="49" t="s">
        <v>458</v>
      </c>
      <c r="C535" s="53">
        <v>0</v>
      </c>
      <c r="D535" s="53">
        <v>0</v>
      </c>
      <c r="E535" s="53">
        <v>0</v>
      </c>
      <c r="F535" s="53">
        <f t="shared" si="155"/>
        <v>0</v>
      </c>
      <c r="G535" s="55" t="s">
        <v>10</v>
      </c>
      <c r="H535" s="53">
        <v>1.05100356465448</v>
      </c>
      <c r="I535" s="53" t="s">
        <v>10</v>
      </c>
    </row>
    <row r="536" spans="1:9" ht="31.5">
      <c r="A536" s="52" t="s">
        <v>661</v>
      </c>
      <c r="B536" s="49" t="s">
        <v>662</v>
      </c>
      <c r="C536" s="53">
        <f>SUM(C537:C538)</f>
        <v>0</v>
      </c>
      <c r="D536" s="53">
        <f t="shared" ref="D536:E536" si="191">SUM(D537:D538)</f>
        <v>600</v>
      </c>
      <c r="E536" s="53">
        <f t="shared" si="191"/>
        <v>0</v>
      </c>
      <c r="F536" s="53">
        <f t="shared" si="155"/>
        <v>200</v>
      </c>
      <c r="G536" s="53" t="s">
        <v>10</v>
      </c>
      <c r="H536" s="53" t="s">
        <v>10</v>
      </c>
      <c r="I536" s="53">
        <f t="shared" ref="I536" si="192">SUM(I537:I538)</f>
        <v>93.428978696017026</v>
      </c>
    </row>
    <row r="537" spans="1:9">
      <c r="A537" s="52" t="s">
        <v>663</v>
      </c>
      <c r="B537" s="49" t="s">
        <v>456</v>
      </c>
      <c r="C537" s="53">
        <v>0</v>
      </c>
      <c r="D537" s="53">
        <v>600</v>
      </c>
      <c r="E537" s="53">
        <v>0</v>
      </c>
      <c r="F537" s="53">
        <f t="shared" si="155"/>
        <v>200</v>
      </c>
      <c r="G537" s="55">
        <v>444.47507999999999</v>
      </c>
      <c r="H537" s="53">
        <v>1.05100356465448</v>
      </c>
      <c r="I537" s="53">
        <f>F537*G537*H537/1000</f>
        <v>93.428978696017026</v>
      </c>
    </row>
    <row r="538" spans="1:9">
      <c r="A538" s="52" t="s">
        <v>664</v>
      </c>
      <c r="B538" s="49" t="s">
        <v>458</v>
      </c>
      <c r="C538" s="53">
        <v>0</v>
      </c>
      <c r="D538" s="53">
        <v>0</v>
      </c>
      <c r="E538" s="53">
        <v>0</v>
      </c>
      <c r="F538" s="53">
        <f t="shared" si="155"/>
        <v>0</v>
      </c>
      <c r="G538" s="55" t="s">
        <v>10</v>
      </c>
      <c r="H538" s="53">
        <v>1.05100356465448</v>
      </c>
      <c r="I538" s="53" t="s">
        <v>10</v>
      </c>
    </row>
    <row r="539" spans="1:9" ht="31.5">
      <c r="A539" s="52" t="s">
        <v>665</v>
      </c>
      <c r="B539" s="49" t="s">
        <v>666</v>
      </c>
      <c r="C539" s="53">
        <f>SUM(C540:C541)</f>
        <v>531</v>
      </c>
      <c r="D539" s="53">
        <f t="shared" ref="D539:E539" si="193">SUM(D540:D541)</f>
        <v>445</v>
      </c>
      <c r="E539" s="53">
        <f t="shared" si="193"/>
        <v>2232</v>
      </c>
      <c r="F539" s="53">
        <f t="shared" si="155"/>
        <v>1069.3333333333333</v>
      </c>
      <c r="G539" s="53" t="s">
        <v>10</v>
      </c>
      <c r="H539" s="53" t="s">
        <v>10</v>
      </c>
      <c r="I539" s="53">
        <f t="shared" ref="I539" si="194">SUM(I540:I541)</f>
        <v>1255.8827133553871</v>
      </c>
    </row>
    <row r="540" spans="1:9">
      <c r="A540" s="52" t="s">
        <v>667</v>
      </c>
      <c r="B540" s="49" t="s">
        <v>456</v>
      </c>
      <c r="C540" s="53">
        <v>159</v>
      </c>
      <c r="D540" s="53">
        <v>445</v>
      </c>
      <c r="E540" s="53">
        <v>372</v>
      </c>
      <c r="F540" s="53">
        <f t="shared" si="155"/>
        <v>325.33333333333331</v>
      </c>
      <c r="G540" s="55">
        <v>1581.7751599999999</v>
      </c>
      <c r="H540" s="53">
        <v>1.05100356465448</v>
      </c>
      <c r="I540" s="53">
        <f>F540*G540*H540/1000</f>
        <v>540.85083322750154</v>
      </c>
    </row>
    <row r="541" spans="1:9">
      <c r="A541" s="52" t="s">
        <v>668</v>
      </c>
      <c r="B541" s="49" t="s">
        <v>458</v>
      </c>
      <c r="C541" s="53">
        <v>372</v>
      </c>
      <c r="D541" s="53">
        <v>0</v>
      </c>
      <c r="E541" s="53">
        <v>1860</v>
      </c>
      <c r="F541" s="53">
        <f t="shared" si="155"/>
        <v>744</v>
      </c>
      <c r="G541" s="55">
        <v>914.42539999999997</v>
      </c>
      <c r="H541" s="53">
        <v>1.05100356465448</v>
      </c>
      <c r="I541" s="53">
        <f>F541*G541*H541/1000</f>
        <v>715.03188012788553</v>
      </c>
    </row>
    <row r="542" spans="1:9">
      <c r="A542" s="52" t="s">
        <v>669</v>
      </c>
      <c r="B542" s="49" t="s">
        <v>670</v>
      </c>
      <c r="C542" s="53">
        <f>SUM(C543:C544)</f>
        <v>299</v>
      </c>
      <c r="D542" s="53">
        <f t="shared" ref="D542:E542" si="195">SUM(D543:D544)</f>
        <v>0</v>
      </c>
      <c r="E542" s="53">
        <f t="shared" si="195"/>
        <v>0</v>
      </c>
      <c r="F542" s="53">
        <f t="shared" si="155"/>
        <v>99.666666666666671</v>
      </c>
      <c r="G542" s="53" t="s">
        <v>10</v>
      </c>
      <c r="H542" s="53" t="s">
        <v>10</v>
      </c>
      <c r="I542" s="53">
        <f t="shared" ref="I542" si="196">SUM(I543:I544)</f>
        <v>1721.0504978307895</v>
      </c>
    </row>
    <row r="543" spans="1:9">
      <c r="A543" s="52" t="s">
        <v>671</v>
      </c>
      <c r="B543" s="49" t="s">
        <v>456</v>
      </c>
      <c r="C543" s="53">
        <v>299</v>
      </c>
      <c r="D543" s="53">
        <v>0</v>
      </c>
      <c r="E543" s="53">
        <v>0</v>
      </c>
      <c r="F543" s="53">
        <f t="shared" si="155"/>
        <v>99.666666666666671</v>
      </c>
      <c r="G543" s="55">
        <v>16430.072909698996</v>
      </c>
      <c r="H543" s="53">
        <v>1.05100356465448</v>
      </c>
      <c r="I543" s="53">
        <f>F543*G543*H543/1000</f>
        <v>1721.0504978307895</v>
      </c>
    </row>
    <row r="544" spans="1:9">
      <c r="A544" s="52" t="s">
        <v>672</v>
      </c>
      <c r="B544" s="49" t="s">
        <v>458</v>
      </c>
      <c r="C544" s="53">
        <v>0</v>
      </c>
      <c r="D544" s="53">
        <v>0</v>
      </c>
      <c r="E544" s="53">
        <v>0</v>
      </c>
      <c r="F544" s="53">
        <f t="shared" si="155"/>
        <v>0</v>
      </c>
      <c r="G544" s="55" t="s">
        <v>10</v>
      </c>
      <c r="H544" s="53">
        <v>1.05100356465448</v>
      </c>
      <c r="I544" s="53" t="s">
        <v>10</v>
      </c>
    </row>
    <row r="545" spans="1:9" ht="31.5">
      <c r="A545" s="52" t="s">
        <v>673</v>
      </c>
      <c r="B545" s="49" t="s">
        <v>674</v>
      </c>
      <c r="C545" s="53">
        <f>SUM(C546:C547)</f>
        <v>0</v>
      </c>
      <c r="D545" s="53">
        <f t="shared" ref="D545:E545" si="197">SUM(D546:D547)</f>
        <v>450</v>
      </c>
      <c r="E545" s="53">
        <f t="shared" si="197"/>
        <v>585.9</v>
      </c>
      <c r="F545" s="53">
        <f t="shared" si="155"/>
        <v>345.3</v>
      </c>
      <c r="G545" s="53" t="s">
        <v>10</v>
      </c>
      <c r="H545" s="53" t="s">
        <v>10</v>
      </c>
      <c r="I545" s="53">
        <f t="shared" ref="I545" si="198">SUM(I546:I547)</f>
        <v>601.30634453657774</v>
      </c>
    </row>
    <row r="546" spans="1:9">
      <c r="A546" s="52" t="s">
        <v>675</v>
      </c>
      <c r="B546" s="49" t="s">
        <v>456</v>
      </c>
      <c r="C546" s="53">
        <v>0</v>
      </c>
      <c r="D546" s="53">
        <v>450</v>
      </c>
      <c r="E546" s="53">
        <v>585.9</v>
      </c>
      <c r="F546" s="53">
        <f t="shared" si="155"/>
        <v>345.3</v>
      </c>
      <c r="G546" s="55">
        <v>1656.8951201039999</v>
      </c>
      <c r="H546" s="53">
        <v>1.05100356465448</v>
      </c>
      <c r="I546" s="53">
        <f>F546*G546*H546/1000</f>
        <v>601.30634453657774</v>
      </c>
    </row>
    <row r="547" spans="1:9">
      <c r="A547" s="52" t="s">
        <v>676</v>
      </c>
      <c r="B547" s="49" t="s">
        <v>458</v>
      </c>
      <c r="C547" s="53">
        <v>0</v>
      </c>
      <c r="D547" s="53">
        <v>0</v>
      </c>
      <c r="E547" s="53">
        <v>0</v>
      </c>
      <c r="F547" s="53">
        <f t="shared" si="155"/>
        <v>0</v>
      </c>
      <c r="G547" s="55" t="s">
        <v>10</v>
      </c>
      <c r="H547" s="53">
        <v>1.05100356465448</v>
      </c>
      <c r="I547" s="53" t="s">
        <v>10</v>
      </c>
    </row>
    <row r="548" spans="1:9">
      <c r="A548" s="52" t="s">
        <v>677</v>
      </c>
      <c r="B548" s="49" t="s">
        <v>543</v>
      </c>
      <c r="C548" s="53">
        <f>C549+C552+C555+C558+C561+C564+C567</f>
        <v>100</v>
      </c>
      <c r="D548" s="53">
        <f t="shared" ref="D548:E548" si="199">D549+D552+D555+D558+D561+D564+D567</f>
        <v>2356.9900000000002</v>
      </c>
      <c r="E548" s="53">
        <f t="shared" si="199"/>
        <v>2912.6</v>
      </c>
      <c r="F548" s="53">
        <f t="shared" ref="F548:F572" si="200">SUM(C548:E548)/3</f>
        <v>1789.8633333333335</v>
      </c>
      <c r="G548" s="53" t="s">
        <v>10</v>
      </c>
      <c r="H548" s="53" t="s">
        <v>10</v>
      </c>
      <c r="I548" s="53">
        <f t="shared" ref="I548" si="201">I549+I552+I555+I558+I561+I564+I567</f>
        <v>7518.188158348612</v>
      </c>
    </row>
    <row r="549" spans="1:9">
      <c r="A549" s="52" t="s">
        <v>678</v>
      </c>
      <c r="B549" s="49" t="s">
        <v>638</v>
      </c>
      <c r="C549" s="53">
        <f>SUM(C550:C551)</f>
        <v>0</v>
      </c>
      <c r="D549" s="53">
        <f t="shared" ref="D549:E549" si="202">SUM(D550:D551)</f>
        <v>58.59</v>
      </c>
      <c r="E549" s="53">
        <f t="shared" si="202"/>
        <v>0</v>
      </c>
      <c r="F549" s="53">
        <f t="shared" si="200"/>
        <v>19.53</v>
      </c>
      <c r="G549" s="53" t="s">
        <v>10</v>
      </c>
      <c r="H549" s="53" t="s">
        <v>10</v>
      </c>
      <c r="I549" s="53">
        <f t="shared" ref="I549" si="203">SUM(I550:I551)</f>
        <v>78.750181732772162</v>
      </c>
    </row>
    <row r="550" spans="1:9">
      <c r="A550" s="52" t="s">
        <v>679</v>
      </c>
      <c r="B550" s="49" t="s">
        <v>456</v>
      </c>
      <c r="C550" s="53">
        <v>0</v>
      </c>
      <c r="D550" s="53">
        <v>0</v>
      </c>
      <c r="E550" s="53">
        <v>0</v>
      </c>
      <c r="F550" s="53">
        <f t="shared" si="200"/>
        <v>0</v>
      </c>
      <c r="G550" s="53" t="s">
        <v>10</v>
      </c>
      <c r="H550" s="53">
        <v>1.05100356465448</v>
      </c>
      <c r="I550" s="53" t="s">
        <v>10</v>
      </c>
    </row>
    <row r="551" spans="1:9">
      <c r="A551" s="52" t="s">
        <v>680</v>
      </c>
      <c r="B551" s="49" t="s">
        <v>458</v>
      </c>
      <c r="C551" s="53">
        <v>0</v>
      </c>
      <c r="D551" s="53">
        <v>58.59</v>
      </c>
      <c r="E551" s="53">
        <v>0</v>
      </c>
      <c r="F551" s="53">
        <f t="shared" si="200"/>
        <v>19.53</v>
      </c>
      <c r="G551" s="53">
        <v>3836.58772</v>
      </c>
      <c r="H551" s="53">
        <v>1.05100356465448</v>
      </c>
      <c r="I551" s="53">
        <f>F551*G551*H551/1000</f>
        <v>78.750181732772162</v>
      </c>
    </row>
    <row r="552" spans="1:9" ht="31.5">
      <c r="A552" s="52" t="s">
        <v>681</v>
      </c>
      <c r="B552" s="49" t="s">
        <v>682</v>
      </c>
      <c r="C552" s="53">
        <f>SUM(C553:C554)</f>
        <v>100</v>
      </c>
      <c r="D552" s="53">
        <f t="shared" ref="D552:E552" si="204">SUM(D553:D554)</f>
        <v>100</v>
      </c>
      <c r="E552" s="53">
        <f t="shared" si="204"/>
        <v>902.6</v>
      </c>
      <c r="F552" s="53">
        <f t="shared" si="200"/>
        <v>367.5333333333333</v>
      </c>
      <c r="G552" s="53" t="s">
        <v>10</v>
      </c>
      <c r="H552" s="53" t="s">
        <v>10</v>
      </c>
      <c r="I552" s="53">
        <f t="shared" ref="I552" si="205">SUM(I553:I554)</f>
        <v>3068.4540237957581</v>
      </c>
    </row>
    <row r="553" spans="1:9">
      <c r="A553" s="52" t="s">
        <v>683</v>
      </c>
      <c r="B553" s="49" t="s">
        <v>456</v>
      </c>
      <c r="C553" s="53">
        <v>100</v>
      </c>
      <c r="D553" s="53">
        <v>100</v>
      </c>
      <c r="E553" s="53">
        <v>605</v>
      </c>
      <c r="F553" s="53">
        <f t="shared" si="200"/>
        <v>268.33333333333331</v>
      </c>
      <c r="G553" s="55">
        <v>7740.30801738843</v>
      </c>
      <c r="H553" s="53">
        <v>1.05100356465448</v>
      </c>
      <c r="I553" s="53">
        <f>F553*G553*H553/1000</f>
        <v>2182.9161702760357</v>
      </c>
    </row>
    <row r="554" spans="1:9">
      <c r="A554" s="52" t="s">
        <v>684</v>
      </c>
      <c r="B554" s="49" t="s">
        <v>458</v>
      </c>
      <c r="C554" s="53">
        <v>0</v>
      </c>
      <c r="D554" s="53">
        <v>0</v>
      </c>
      <c r="E554" s="53">
        <v>297.60000000000002</v>
      </c>
      <c r="F554" s="53">
        <f t="shared" si="200"/>
        <v>99.2</v>
      </c>
      <c r="G554" s="55">
        <v>8493.5895352150528</v>
      </c>
      <c r="H554" s="53">
        <v>1.05100356465448</v>
      </c>
      <c r="I554" s="53">
        <f>F554*G554*H554/1000</f>
        <v>885.53785351972249</v>
      </c>
    </row>
    <row r="555" spans="1:9">
      <c r="A555" s="52" t="s">
        <v>685</v>
      </c>
      <c r="B555" s="49" t="s">
        <v>686</v>
      </c>
      <c r="C555" s="53">
        <f>SUM(C556:C557)</f>
        <v>0</v>
      </c>
      <c r="D555" s="53">
        <f t="shared" ref="D555:E555" si="206">SUM(D556:D557)</f>
        <v>232.5</v>
      </c>
      <c r="E555" s="53">
        <f t="shared" si="206"/>
        <v>0</v>
      </c>
      <c r="F555" s="53">
        <f t="shared" si="200"/>
        <v>77.5</v>
      </c>
      <c r="G555" s="53" t="s">
        <v>10</v>
      </c>
      <c r="H555" s="53" t="s">
        <v>10</v>
      </c>
      <c r="I555" s="53">
        <f t="shared" ref="I555" si="207">SUM(I556:I557)</f>
        <v>887.06942269080241</v>
      </c>
    </row>
    <row r="556" spans="1:9">
      <c r="A556" s="52" t="s">
        <v>687</v>
      </c>
      <c r="B556" s="49" t="s">
        <v>456</v>
      </c>
      <c r="C556" s="53">
        <v>0</v>
      </c>
      <c r="D556" s="53">
        <v>0</v>
      </c>
      <c r="E556" s="53">
        <v>0</v>
      </c>
      <c r="F556" s="53">
        <f t="shared" si="200"/>
        <v>0</v>
      </c>
      <c r="G556" s="55" t="s">
        <v>10</v>
      </c>
      <c r="H556" s="53">
        <v>1.05100356465448</v>
      </c>
      <c r="I556" s="53" t="s">
        <v>10</v>
      </c>
    </row>
    <row r="557" spans="1:9">
      <c r="A557" s="52" t="s">
        <v>688</v>
      </c>
      <c r="B557" s="49" t="s">
        <v>458</v>
      </c>
      <c r="C557" s="53">
        <v>0</v>
      </c>
      <c r="D557" s="53">
        <v>232.5</v>
      </c>
      <c r="E557" s="53">
        <v>0</v>
      </c>
      <c r="F557" s="53">
        <f t="shared" si="200"/>
        <v>77.5</v>
      </c>
      <c r="G557" s="55">
        <v>10890.597760000001</v>
      </c>
      <c r="H557" s="53">
        <v>1.05100356465448</v>
      </c>
      <c r="I557" s="53">
        <f>F557*G557*H557/1000</f>
        <v>887.06942269080241</v>
      </c>
    </row>
    <row r="558" spans="1:9" ht="31.5">
      <c r="A558" s="52" t="s">
        <v>689</v>
      </c>
      <c r="B558" s="49" t="s">
        <v>666</v>
      </c>
      <c r="C558" s="53">
        <f>SUM(C559:C560)</f>
        <v>0</v>
      </c>
      <c r="D558" s="53">
        <f t="shared" ref="D558:E558" si="208">SUM(D559:D560)</f>
        <v>300</v>
      </c>
      <c r="E558" s="53">
        <f t="shared" si="208"/>
        <v>0</v>
      </c>
      <c r="F558" s="53">
        <f t="shared" si="200"/>
        <v>100</v>
      </c>
      <c r="G558" s="53" t="s">
        <v>10</v>
      </c>
      <c r="H558" s="53" t="s">
        <v>10</v>
      </c>
      <c r="I558" s="53">
        <f t="shared" ref="I558" si="209">SUM(I559:I560)</f>
        <v>283.82737304418515</v>
      </c>
    </row>
    <row r="559" spans="1:9">
      <c r="A559" s="52" t="s">
        <v>690</v>
      </c>
      <c r="B559" s="49" t="s">
        <v>456</v>
      </c>
      <c r="C559" s="53">
        <v>0</v>
      </c>
      <c r="D559" s="53">
        <v>300</v>
      </c>
      <c r="E559" s="53">
        <v>0</v>
      </c>
      <c r="F559" s="53">
        <f t="shared" si="200"/>
        <v>100</v>
      </c>
      <c r="G559" s="55">
        <v>2700.5367306960002</v>
      </c>
      <c r="H559" s="53">
        <v>1.05100356465448</v>
      </c>
      <c r="I559" s="53">
        <f>F559*G559*H559/1000</f>
        <v>283.82737304418515</v>
      </c>
    </row>
    <row r="560" spans="1:9">
      <c r="A560" s="52" t="s">
        <v>691</v>
      </c>
      <c r="B560" s="49" t="s">
        <v>458</v>
      </c>
      <c r="C560" s="53">
        <v>0</v>
      </c>
      <c r="D560" s="53">
        <v>0</v>
      </c>
      <c r="E560" s="53">
        <v>0</v>
      </c>
      <c r="F560" s="53">
        <f t="shared" si="200"/>
        <v>0</v>
      </c>
      <c r="G560" s="55" t="s">
        <v>10</v>
      </c>
      <c r="H560" s="53">
        <v>1.05100356465448</v>
      </c>
      <c r="I560" s="53" t="s">
        <v>10</v>
      </c>
    </row>
    <row r="561" spans="1:9" ht="31.5">
      <c r="A561" s="52" t="s">
        <v>692</v>
      </c>
      <c r="B561" s="49" t="s">
        <v>693</v>
      </c>
      <c r="C561" s="53">
        <f>SUM(C562:C563)</f>
        <v>0</v>
      </c>
      <c r="D561" s="53">
        <f t="shared" ref="D561:E561" si="210">SUM(D562:D563)</f>
        <v>0</v>
      </c>
      <c r="E561" s="53">
        <f t="shared" si="210"/>
        <v>1860</v>
      </c>
      <c r="F561" s="53">
        <f t="shared" si="200"/>
        <v>620</v>
      </c>
      <c r="G561" s="53" t="s">
        <v>10</v>
      </c>
      <c r="H561" s="53" t="s">
        <v>10</v>
      </c>
      <c r="I561" s="53">
        <f t="shared" ref="I561" si="211">SUM(I562:I563)</f>
        <v>1536.9686617869418</v>
      </c>
    </row>
    <row r="562" spans="1:9">
      <c r="A562" s="52" t="s">
        <v>694</v>
      </c>
      <c r="B562" s="49" t="s">
        <v>456</v>
      </c>
      <c r="C562" s="53">
        <v>0</v>
      </c>
      <c r="D562" s="53">
        <v>0</v>
      </c>
      <c r="E562" s="53">
        <v>1860</v>
      </c>
      <c r="F562" s="53">
        <f t="shared" si="200"/>
        <v>620</v>
      </c>
      <c r="G562" s="55">
        <v>2358.6805943655909</v>
      </c>
      <c r="H562" s="53">
        <v>1.05100356465448</v>
      </c>
      <c r="I562" s="53">
        <f>F562*G562*H562/1000</f>
        <v>1536.9686617869418</v>
      </c>
    </row>
    <row r="563" spans="1:9">
      <c r="A563" s="52" t="s">
        <v>695</v>
      </c>
      <c r="B563" s="49" t="s">
        <v>458</v>
      </c>
      <c r="C563" s="53">
        <v>0</v>
      </c>
      <c r="D563" s="53">
        <v>0</v>
      </c>
      <c r="E563" s="53">
        <v>0</v>
      </c>
      <c r="F563" s="53">
        <f t="shared" si="200"/>
        <v>0</v>
      </c>
      <c r="G563" s="55" t="s">
        <v>10</v>
      </c>
      <c r="H563" s="53">
        <v>1.05100356465448</v>
      </c>
      <c r="I563" s="53" t="s">
        <v>10</v>
      </c>
    </row>
    <row r="564" spans="1:9" ht="31.5">
      <c r="A564" s="52" t="s">
        <v>696</v>
      </c>
      <c r="B564" s="49" t="s">
        <v>674</v>
      </c>
      <c r="C564" s="53">
        <f>SUM(C565:C566)</f>
        <v>0</v>
      </c>
      <c r="D564" s="53">
        <f t="shared" ref="D564:E564" si="212">SUM(D565:D566)</f>
        <v>1515.9</v>
      </c>
      <c r="E564" s="53">
        <f t="shared" si="212"/>
        <v>0</v>
      </c>
      <c r="F564" s="53">
        <f t="shared" si="200"/>
        <v>505.3</v>
      </c>
      <c r="G564" s="53" t="s">
        <v>10</v>
      </c>
      <c r="H564" s="53" t="s">
        <v>10</v>
      </c>
      <c r="I564" s="53">
        <f t="shared" ref="I564" si="213">SUM(I565:I566)</f>
        <v>867.61221560547244</v>
      </c>
    </row>
    <row r="565" spans="1:9">
      <c r="A565" s="52" t="s">
        <v>697</v>
      </c>
      <c r="B565" s="49" t="s">
        <v>456</v>
      </c>
      <c r="C565" s="53">
        <v>0</v>
      </c>
      <c r="D565" s="53">
        <v>0</v>
      </c>
      <c r="E565" s="53">
        <v>0</v>
      </c>
      <c r="F565" s="53">
        <f t="shared" si="200"/>
        <v>0</v>
      </c>
      <c r="G565" s="55" t="s">
        <v>10</v>
      </c>
      <c r="H565" s="53">
        <v>1.05100356465448</v>
      </c>
      <c r="I565" s="53" t="s">
        <v>10</v>
      </c>
    </row>
    <row r="566" spans="1:9">
      <c r="A566" s="52" t="s">
        <v>698</v>
      </c>
      <c r="B566" s="49" t="s">
        <v>458</v>
      </c>
      <c r="C566" s="53">
        <v>0</v>
      </c>
      <c r="D566" s="53">
        <v>1515.9</v>
      </c>
      <c r="E566" s="53">
        <v>0</v>
      </c>
      <c r="F566" s="53">
        <f t="shared" si="200"/>
        <v>505.3</v>
      </c>
      <c r="G566" s="55">
        <v>1633.6994800000002</v>
      </c>
      <c r="H566" s="53">
        <v>1.05100356465448</v>
      </c>
      <c r="I566" s="53">
        <f>F566*G566*H566/1000</f>
        <v>867.61221560547244</v>
      </c>
    </row>
    <row r="567" spans="1:9">
      <c r="A567" s="52" t="s">
        <v>699</v>
      </c>
      <c r="B567" s="49" t="s">
        <v>700</v>
      </c>
      <c r="C567" s="53">
        <f>SUM(C568:C569)</f>
        <v>0</v>
      </c>
      <c r="D567" s="53">
        <f t="shared" ref="D567:E567" si="214">SUM(D568:D569)</f>
        <v>150</v>
      </c>
      <c r="E567" s="53">
        <f t="shared" si="214"/>
        <v>150</v>
      </c>
      <c r="F567" s="53">
        <f t="shared" si="200"/>
        <v>100</v>
      </c>
      <c r="G567" s="53" t="s">
        <v>10</v>
      </c>
      <c r="H567" s="53" t="s">
        <v>10</v>
      </c>
      <c r="I567" s="53">
        <f t="shared" ref="I567" si="215">SUM(I568:I569)</f>
        <v>795.50627969267941</v>
      </c>
    </row>
    <row r="568" spans="1:9">
      <c r="A568" s="52" t="s">
        <v>701</v>
      </c>
      <c r="B568" s="49" t="s">
        <v>456</v>
      </c>
      <c r="C568" s="53">
        <v>0</v>
      </c>
      <c r="D568" s="53">
        <v>150</v>
      </c>
      <c r="E568" s="53">
        <v>150</v>
      </c>
      <c r="F568" s="53">
        <f t="shared" si="200"/>
        <v>100</v>
      </c>
      <c r="G568" s="55">
        <v>7569.0160000000005</v>
      </c>
      <c r="H568" s="53">
        <v>1.05100356465448</v>
      </c>
      <c r="I568" s="53">
        <f>F568*G568*H568/1000</f>
        <v>795.50627969267941</v>
      </c>
    </row>
    <row r="569" spans="1:9">
      <c r="A569" s="52" t="s">
        <v>702</v>
      </c>
      <c r="B569" s="49" t="s">
        <v>458</v>
      </c>
      <c r="C569" s="53">
        <v>0</v>
      </c>
      <c r="D569" s="53">
        <v>0</v>
      </c>
      <c r="E569" s="53">
        <v>0</v>
      </c>
      <c r="F569" s="53">
        <f t="shared" si="200"/>
        <v>0</v>
      </c>
      <c r="G569" s="55" t="s">
        <v>10</v>
      </c>
      <c r="H569" s="53">
        <v>1.05100356465448</v>
      </c>
      <c r="I569" s="53" t="s">
        <v>10</v>
      </c>
    </row>
    <row r="570" spans="1:9" ht="47.25">
      <c r="A570" s="76" t="s">
        <v>703</v>
      </c>
      <c r="B570" s="69" t="s">
        <v>9</v>
      </c>
      <c r="C570" s="75">
        <f>SUM(C571:C572)</f>
        <v>0</v>
      </c>
      <c r="D570" s="75">
        <f t="shared" ref="D570:E570" si="216">SUM(D571:D572)</f>
        <v>0</v>
      </c>
      <c r="E570" s="75">
        <f t="shared" si="216"/>
        <v>0</v>
      </c>
      <c r="F570" s="75">
        <f t="shared" si="200"/>
        <v>0</v>
      </c>
      <c r="G570" s="75" t="s">
        <v>10</v>
      </c>
      <c r="H570" s="75" t="s">
        <v>10</v>
      </c>
      <c r="I570" s="75">
        <f t="shared" ref="I570" si="217">SUM(I571:I572)</f>
        <v>0</v>
      </c>
    </row>
    <row r="571" spans="1:9">
      <c r="A571" s="56" t="s">
        <v>704</v>
      </c>
      <c r="B571" s="61" t="s">
        <v>521</v>
      </c>
      <c r="C571" s="53">
        <v>0</v>
      </c>
      <c r="D571" s="53">
        <v>0</v>
      </c>
      <c r="E571" s="53">
        <v>0</v>
      </c>
      <c r="F571" s="53">
        <f t="shared" si="200"/>
        <v>0</v>
      </c>
      <c r="G571" s="53" t="s">
        <v>10</v>
      </c>
      <c r="H571" s="53" t="s">
        <v>10</v>
      </c>
      <c r="I571" s="53" t="s">
        <v>10</v>
      </c>
    </row>
    <row r="572" spans="1:9">
      <c r="A572" s="56" t="s">
        <v>705</v>
      </c>
      <c r="B572" s="61" t="s">
        <v>523</v>
      </c>
      <c r="C572" s="53">
        <v>0</v>
      </c>
      <c r="D572" s="53">
        <v>0</v>
      </c>
      <c r="E572" s="53">
        <v>0</v>
      </c>
      <c r="F572" s="53">
        <f t="shared" si="200"/>
        <v>0</v>
      </c>
      <c r="G572" s="53" t="s">
        <v>10</v>
      </c>
      <c r="H572" s="53" t="s">
        <v>10</v>
      </c>
      <c r="I572" s="53" t="s">
        <v>10</v>
      </c>
    </row>
    <row r="573" spans="1:9" ht="18.75">
      <c r="A573" s="37" t="s">
        <v>707</v>
      </c>
      <c r="B573" s="60" t="s">
        <v>1046</v>
      </c>
      <c r="C573" s="45" t="s">
        <v>2387</v>
      </c>
      <c r="D573" s="45" t="s">
        <v>10</v>
      </c>
      <c r="E573" s="45" t="s">
        <v>10</v>
      </c>
      <c r="F573" s="45" t="s">
        <v>10</v>
      </c>
      <c r="G573" s="45" t="s">
        <v>10</v>
      </c>
      <c r="H573" s="45" t="s">
        <v>10</v>
      </c>
      <c r="I573" s="45" t="s">
        <v>10</v>
      </c>
    </row>
    <row r="574" spans="1:9" ht="81.75">
      <c r="A574" s="44" t="s">
        <v>708</v>
      </c>
      <c r="B574" s="69" t="s">
        <v>2391</v>
      </c>
      <c r="C574" s="78">
        <f>C575+C613+C683+C693+C715</f>
        <v>4125.4444999999996</v>
      </c>
      <c r="D574" s="78">
        <f t="shared" ref="D574:E574" si="218">D575+D613+D683+D693+D715</f>
        <v>384.53399999999999</v>
      </c>
      <c r="E574" s="78">
        <f t="shared" si="218"/>
        <v>3550.8712999999998</v>
      </c>
      <c r="F574" s="78">
        <f>(C574+D574+E574)/3</f>
        <v>2686.9499333333329</v>
      </c>
      <c r="G574" s="78" t="s">
        <v>10</v>
      </c>
      <c r="H574" s="78" t="s">
        <v>10</v>
      </c>
      <c r="I574" s="78"/>
    </row>
    <row r="575" spans="1:9" ht="31.5">
      <c r="A575" s="44" t="s">
        <v>709</v>
      </c>
      <c r="B575" s="69" t="s">
        <v>5</v>
      </c>
      <c r="C575" s="70">
        <f>SUM(C576,C591,C608)</f>
        <v>86.107500000000016</v>
      </c>
      <c r="D575" s="70">
        <f t="shared" ref="D575" si="219">SUM(D576,D591,D608)</f>
        <v>68.292000000000002</v>
      </c>
      <c r="E575" s="70">
        <f>SUM(E576,E591,E608)</f>
        <v>101.33130000000001</v>
      </c>
      <c r="F575" s="78">
        <f t="shared" ref="F575:F638" si="220">(C575+D575+E575)/3</f>
        <v>85.243600000000015</v>
      </c>
      <c r="G575" s="78" t="s">
        <v>10</v>
      </c>
      <c r="H575" s="78" t="s">
        <v>10</v>
      </c>
      <c r="I575" s="70">
        <f>SUM(I576,I591,I608)</f>
        <v>139.96715167361728</v>
      </c>
    </row>
    <row r="576" spans="1:9" ht="31.5">
      <c r="A576" s="3" t="s">
        <v>710</v>
      </c>
      <c r="B576" s="61" t="s">
        <v>711</v>
      </c>
      <c r="C576" s="4">
        <f>C577+C584</f>
        <v>70.849000000000004</v>
      </c>
      <c r="D576" s="4">
        <f t="shared" ref="D576:E576" si="221">D577+D584</f>
        <v>24.941000000000003</v>
      </c>
      <c r="E576" s="4">
        <f t="shared" si="221"/>
        <v>53.8917</v>
      </c>
      <c r="F576" s="46">
        <f t="shared" si="220"/>
        <v>49.893900000000002</v>
      </c>
      <c r="G576" s="46" t="s">
        <v>10</v>
      </c>
      <c r="H576" s="46" t="s">
        <v>10</v>
      </c>
      <c r="I576" s="4">
        <f t="shared" ref="I576" si="222">I577+I584</f>
        <v>64.369681726311825</v>
      </c>
    </row>
    <row r="577" spans="1:9">
      <c r="A577" s="3" t="s">
        <v>712</v>
      </c>
      <c r="B577" s="61" t="s">
        <v>713</v>
      </c>
      <c r="C577" s="4">
        <f>SUM(C578:C583)</f>
        <v>3.0329999999999999</v>
      </c>
      <c r="D577" s="4">
        <f t="shared" ref="D577:E577" si="223">SUM(D578:D583)</f>
        <v>0.82699999999999996</v>
      </c>
      <c r="E577" s="4">
        <f t="shared" si="223"/>
        <v>2.7349999999999999</v>
      </c>
      <c r="F577" s="46">
        <f t="shared" si="220"/>
        <v>2.1983333333333333</v>
      </c>
      <c r="G577" s="46" t="s">
        <v>10</v>
      </c>
      <c r="H577" s="46" t="s">
        <v>10</v>
      </c>
      <c r="I577" s="4">
        <f t="shared" ref="I577" si="224">SUM(I578:I583)</f>
        <v>3.1474151282134755</v>
      </c>
    </row>
    <row r="578" spans="1:9" ht="47.25">
      <c r="A578" s="3" t="s">
        <v>714</v>
      </c>
      <c r="B578" s="61" t="s">
        <v>715</v>
      </c>
      <c r="C578" s="4">
        <v>2.2269999999999999</v>
      </c>
      <c r="D578" s="4">
        <v>0.82699999999999996</v>
      </c>
      <c r="E578" s="4">
        <f>1.979+0.053+0.703</f>
        <v>2.7349999999999999</v>
      </c>
      <c r="F578" s="46">
        <f t="shared" si="220"/>
        <v>1.9296666666666666</v>
      </c>
      <c r="G578" s="46">
        <v>1355.615</v>
      </c>
      <c r="H578" s="46">
        <v>1.05100356465448</v>
      </c>
      <c r="I578" s="46">
        <f t="shared" ref="I578:I642" si="225">F578*G578*H578/1000</f>
        <v>2.749304542054797</v>
      </c>
    </row>
    <row r="579" spans="1:9" ht="47.25">
      <c r="A579" s="3" t="s">
        <v>716</v>
      </c>
      <c r="B579" s="61" t="s">
        <v>717</v>
      </c>
      <c r="C579" s="4">
        <v>0.755</v>
      </c>
      <c r="D579" s="4">
        <v>0</v>
      </c>
      <c r="E579" s="4">
        <v>0</v>
      </c>
      <c r="F579" s="46">
        <f t="shared" si="220"/>
        <v>0.25166666666666665</v>
      </c>
      <c r="G579" s="46">
        <v>1365.588</v>
      </c>
      <c r="H579" s="46">
        <v>1.05100356465448</v>
      </c>
      <c r="I579" s="46">
        <f t="shared" si="225"/>
        <v>0.3612015270554278</v>
      </c>
    </row>
    <row r="580" spans="1:9" ht="47.25">
      <c r="A580" s="3" t="s">
        <v>718</v>
      </c>
      <c r="B580" s="61" t="s">
        <v>719</v>
      </c>
      <c r="C580" s="4">
        <v>5.0999999999999997E-2</v>
      </c>
      <c r="D580" s="4">
        <v>0</v>
      </c>
      <c r="E580" s="4">
        <v>0</v>
      </c>
      <c r="F580" s="46">
        <f t="shared" si="220"/>
        <v>1.6999999999999998E-2</v>
      </c>
      <c r="G580" s="46">
        <v>2065.7600000000002</v>
      </c>
      <c r="H580" s="46">
        <v>1.05100356465448</v>
      </c>
      <c r="I580" s="46">
        <f t="shared" si="225"/>
        <v>3.6909059103250853E-2</v>
      </c>
    </row>
    <row r="581" spans="1:9" ht="47.25">
      <c r="A581" s="3" t="s">
        <v>720</v>
      </c>
      <c r="B581" s="61" t="s">
        <v>721</v>
      </c>
      <c r="C581" s="4">
        <v>0</v>
      </c>
      <c r="D581" s="4">
        <v>0</v>
      </c>
      <c r="E581" s="4">
        <v>0</v>
      </c>
      <c r="F581" s="46">
        <f t="shared" si="220"/>
        <v>0</v>
      </c>
      <c r="G581" s="46">
        <v>2042.5719999999999</v>
      </c>
      <c r="H581" s="46">
        <v>1.05100356465448</v>
      </c>
      <c r="I581" s="46">
        <f t="shared" si="225"/>
        <v>0</v>
      </c>
    </row>
    <row r="582" spans="1:9" ht="47.25">
      <c r="A582" s="3" t="s">
        <v>722</v>
      </c>
      <c r="B582" s="61" t="s">
        <v>723</v>
      </c>
      <c r="C582" s="4">
        <v>0</v>
      </c>
      <c r="D582" s="4">
        <v>0</v>
      </c>
      <c r="E582" s="4">
        <v>0</v>
      </c>
      <c r="F582" s="46">
        <f t="shared" si="220"/>
        <v>0</v>
      </c>
      <c r="G582" s="46">
        <v>110.983</v>
      </c>
      <c r="H582" s="46">
        <v>1.05100356465448</v>
      </c>
      <c r="I582" s="46">
        <f t="shared" si="225"/>
        <v>0</v>
      </c>
    </row>
    <row r="583" spans="1:9" ht="47.25">
      <c r="A583" s="3" t="s">
        <v>724</v>
      </c>
      <c r="B583" s="61" t="s">
        <v>725</v>
      </c>
      <c r="C583" s="4">
        <v>0</v>
      </c>
      <c r="D583" s="4">
        <v>0</v>
      </c>
      <c r="E583" s="4">
        <v>0</v>
      </c>
      <c r="F583" s="46">
        <f t="shared" si="220"/>
        <v>0</v>
      </c>
      <c r="G583" s="46">
        <v>3729.0210000000002</v>
      </c>
      <c r="H583" s="46">
        <v>1.05100356465448</v>
      </c>
      <c r="I583" s="46">
        <f t="shared" si="225"/>
        <v>0</v>
      </c>
    </row>
    <row r="584" spans="1:9" ht="31.5">
      <c r="A584" s="3" t="s">
        <v>726</v>
      </c>
      <c r="B584" s="61" t="s">
        <v>727</v>
      </c>
      <c r="C584" s="4">
        <f>SUM(C585:C590)</f>
        <v>67.816000000000003</v>
      </c>
      <c r="D584" s="4">
        <f t="shared" ref="D584:E584" si="226">SUM(D585:D590)</f>
        <v>24.114000000000001</v>
      </c>
      <c r="E584" s="4">
        <f t="shared" si="226"/>
        <v>51.156700000000001</v>
      </c>
      <c r="F584" s="46">
        <f t="shared" si="220"/>
        <v>47.695566666666672</v>
      </c>
      <c r="G584" s="46" t="s">
        <v>10</v>
      </c>
      <c r="H584" s="46" t="s">
        <v>10</v>
      </c>
      <c r="I584" s="4">
        <f t="shared" ref="I584" si="227">SUM(I585:I590)</f>
        <v>61.222266598098344</v>
      </c>
    </row>
    <row r="585" spans="1:9" ht="47.25">
      <c r="A585" s="3" t="s">
        <v>728</v>
      </c>
      <c r="B585" s="61" t="s">
        <v>715</v>
      </c>
      <c r="C585" s="4">
        <v>20.725999999999999</v>
      </c>
      <c r="D585" s="4">
        <v>23.792000000000002</v>
      </c>
      <c r="E585" s="4">
        <f>33.1344+9.697</f>
        <v>42.831400000000002</v>
      </c>
      <c r="F585" s="46">
        <f t="shared" si="220"/>
        <v>29.116466666666668</v>
      </c>
      <c r="G585" s="46">
        <v>1034.855</v>
      </c>
      <c r="H585" s="46">
        <v>1.05100356465448</v>
      </c>
      <c r="I585" s="46">
        <f t="shared" si="225"/>
        <v>31.668125896811127</v>
      </c>
    </row>
    <row r="586" spans="1:9" ht="47.25">
      <c r="A586" s="3" t="s">
        <v>729</v>
      </c>
      <c r="B586" s="61" t="s">
        <v>717</v>
      </c>
      <c r="C586" s="4">
        <v>26.782</v>
      </c>
      <c r="D586" s="4">
        <v>0</v>
      </c>
      <c r="E586" s="4">
        <f>5.3623+2.543</f>
        <v>7.9053000000000004</v>
      </c>
      <c r="F586" s="46">
        <f t="shared" si="220"/>
        <v>11.562433333333333</v>
      </c>
      <c r="G586" s="46">
        <v>1336.45</v>
      </c>
      <c r="H586" s="46">
        <v>1.05100356465448</v>
      </c>
      <c r="I586" s="46">
        <f t="shared" si="225"/>
        <v>16.240752427008157</v>
      </c>
    </row>
    <row r="587" spans="1:9" ht="47.25">
      <c r="A587" s="3" t="s">
        <v>730</v>
      </c>
      <c r="B587" s="61" t="s">
        <v>719</v>
      </c>
      <c r="C587" s="4">
        <v>19.731000000000002</v>
      </c>
      <c r="D587" s="4">
        <v>0.32200000000000001</v>
      </c>
      <c r="E587" s="4">
        <v>0</v>
      </c>
      <c r="F587" s="46">
        <f t="shared" si="220"/>
        <v>6.6843333333333339</v>
      </c>
      <c r="G587" s="46">
        <v>1834.356</v>
      </c>
      <c r="H587" s="46">
        <v>1.05100356465448</v>
      </c>
      <c r="I587" s="46">
        <f t="shared" si="225"/>
        <v>12.886824458577825</v>
      </c>
    </row>
    <row r="588" spans="1:9" ht="47.25">
      <c r="A588" s="3" t="s">
        <v>731</v>
      </c>
      <c r="B588" s="61" t="s">
        <v>721</v>
      </c>
      <c r="C588" s="46">
        <v>0.57699999999999996</v>
      </c>
      <c r="D588" s="46">
        <v>0</v>
      </c>
      <c r="E588" s="46">
        <v>0</v>
      </c>
      <c r="F588" s="46">
        <f t="shared" si="220"/>
        <v>0.19233333333333333</v>
      </c>
      <c r="G588" s="46">
        <v>2110.2080000000001</v>
      </c>
      <c r="H588" s="46">
        <v>1.05100356465448</v>
      </c>
      <c r="I588" s="46">
        <f t="shared" si="225"/>
        <v>0.42656381570123514</v>
      </c>
    </row>
    <row r="589" spans="1:9" ht="47.25">
      <c r="A589" s="3" t="s">
        <v>732</v>
      </c>
      <c r="B589" s="61" t="s">
        <v>723</v>
      </c>
      <c r="C589" s="4">
        <v>0</v>
      </c>
      <c r="D589" s="4">
        <v>0</v>
      </c>
      <c r="E589" s="4">
        <v>0.42</v>
      </c>
      <c r="F589" s="46">
        <f t="shared" si="220"/>
        <v>0.13999999999999999</v>
      </c>
      <c r="G589" s="46" t="s">
        <v>10</v>
      </c>
      <c r="H589" s="46">
        <v>1.05100356465448</v>
      </c>
      <c r="I589" s="46" t="s">
        <v>10</v>
      </c>
    </row>
    <row r="590" spans="1:9" ht="47.25">
      <c r="A590" s="3" t="s">
        <v>733</v>
      </c>
      <c r="B590" s="61" t="s">
        <v>725</v>
      </c>
      <c r="C590" s="4">
        <v>0</v>
      </c>
      <c r="D590" s="4">
        <v>0</v>
      </c>
      <c r="E590" s="4">
        <v>0</v>
      </c>
      <c r="F590" s="46">
        <f t="shared" si="220"/>
        <v>0</v>
      </c>
      <c r="G590" s="46" t="s">
        <v>10</v>
      </c>
      <c r="H590" s="46">
        <v>1.05100356465448</v>
      </c>
      <c r="I590" s="46" t="s">
        <v>10</v>
      </c>
    </row>
    <row r="591" spans="1:9" ht="31.5">
      <c r="A591" s="3" t="s">
        <v>734</v>
      </c>
      <c r="B591" s="61" t="s">
        <v>735</v>
      </c>
      <c r="C591" s="46">
        <f>C592+C600</f>
        <v>15.218500000000001</v>
      </c>
      <c r="D591" s="46">
        <f t="shared" ref="D591:E591" si="228">D592+D600</f>
        <v>43.350999999999999</v>
      </c>
      <c r="E591" s="46">
        <f t="shared" si="228"/>
        <v>47.387600000000006</v>
      </c>
      <c r="F591" s="46">
        <f t="shared" si="220"/>
        <v>35.31903333333333</v>
      </c>
      <c r="G591" s="46" t="s">
        <v>10</v>
      </c>
      <c r="H591" s="46" t="s">
        <v>10</v>
      </c>
      <c r="I591" s="46">
        <f t="shared" ref="I591" si="229">I592+I600</f>
        <v>74.909553959425921</v>
      </c>
    </row>
    <row r="592" spans="1:9">
      <c r="A592" s="3" t="s">
        <v>736</v>
      </c>
      <c r="B592" s="61" t="s">
        <v>713</v>
      </c>
      <c r="C592" s="46">
        <f>SUM(C593:C599)</f>
        <v>0.38500000000000001</v>
      </c>
      <c r="D592" s="46">
        <f t="shared" ref="D592:E592" si="230">SUM(D593:D599)</f>
        <v>0.14000000000000001</v>
      </c>
      <c r="E592" s="46">
        <f t="shared" si="230"/>
        <v>6.3E-2</v>
      </c>
      <c r="F592" s="46">
        <f t="shared" si="220"/>
        <v>0.19600000000000004</v>
      </c>
      <c r="G592" s="46" t="s">
        <v>10</v>
      </c>
      <c r="H592" s="46" t="s">
        <v>10</v>
      </c>
      <c r="I592" s="46">
        <f t="shared" ref="I592" si="231">SUM(I593:I599)</f>
        <v>0.46192431914563375</v>
      </c>
    </row>
    <row r="593" spans="1:9" ht="47.25">
      <c r="A593" s="3" t="s">
        <v>737</v>
      </c>
      <c r="B593" s="61" t="s">
        <v>715</v>
      </c>
      <c r="C593" s="46">
        <v>0.38500000000000001</v>
      </c>
      <c r="D593" s="46">
        <v>0.14000000000000001</v>
      </c>
      <c r="E593" s="46">
        <v>6.3E-2</v>
      </c>
      <c r="F593" s="46">
        <f t="shared" si="220"/>
        <v>0.19600000000000004</v>
      </c>
      <c r="G593" s="46">
        <v>2242.3870000000002</v>
      </c>
      <c r="H593" s="46">
        <v>1.05100356465448</v>
      </c>
      <c r="I593" s="46">
        <f t="shared" si="225"/>
        <v>0.46192431914563375</v>
      </c>
    </row>
    <row r="594" spans="1:9" ht="47.25">
      <c r="A594" s="3" t="s">
        <v>738</v>
      </c>
      <c r="B594" s="61" t="s">
        <v>717</v>
      </c>
      <c r="C594" s="4">
        <v>0</v>
      </c>
      <c r="D594" s="46">
        <v>0</v>
      </c>
      <c r="E594" s="46">
        <v>0</v>
      </c>
      <c r="F594" s="46">
        <f t="shared" si="220"/>
        <v>0</v>
      </c>
      <c r="G594" s="46">
        <v>6263.7690000000002</v>
      </c>
      <c r="H594" s="46">
        <v>1.05100356465448</v>
      </c>
      <c r="I594" s="46">
        <f t="shared" si="225"/>
        <v>0</v>
      </c>
    </row>
    <row r="595" spans="1:9" ht="47.25">
      <c r="A595" s="3" t="s">
        <v>739</v>
      </c>
      <c r="B595" s="61" t="s">
        <v>719</v>
      </c>
      <c r="C595" s="4">
        <v>0</v>
      </c>
      <c r="D595" s="4">
        <v>0</v>
      </c>
      <c r="E595" s="4">
        <v>0</v>
      </c>
      <c r="F595" s="46">
        <f t="shared" si="220"/>
        <v>0</v>
      </c>
      <c r="G595" s="46">
        <v>6479.0420000000004</v>
      </c>
      <c r="H595" s="46">
        <v>1.05100356465448</v>
      </c>
      <c r="I595" s="46">
        <f t="shared" si="225"/>
        <v>0</v>
      </c>
    </row>
    <row r="596" spans="1:9" ht="47.25">
      <c r="A596" s="3" t="s">
        <v>740</v>
      </c>
      <c r="B596" s="61" t="s">
        <v>721</v>
      </c>
      <c r="C596" s="4">
        <v>0</v>
      </c>
      <c r="D596" s="4">
        <v>0</v>
      </c>
      <c r="E596" s="4">
        <v>0</v>
      </c>
      <c r="F596" s="46">
        <f t="shared" si="220"/>
        <v>0</v>
      </c>
      <c r="G596" s="46">
        <v>4835.8459999999995</v>
      </c>
      <c r="H596" s="46">
        <v>1.05100356465448</v>
      </c>
      <c r="I596" s="46">
        <f t="shared" si="225"/>
        <v>0</v>
      </c>
    </row>
    <row r="597" spans="1:9" ht="47.25">
      <c r="A597" s="3" t="s">
        <v>741</v>
      </c>
      <c r="B597" s="61" t="s">
        <v>742</v>
      </c>
      <c r="C597" s="4">
        <v>0</v>
      </c>
      <c r="D597" s="4">
        <v>0</v>
      </c>
      <c r="E597" s="4">
        <v>0</v>
      </c>
      <c r="F597" s="46">
        <f t="shared" si="220"/>
        <v>0</v>
      </c>
      <c r="G597" s="46">
        <v>2309.163</v>
      </c>
      <c r="H597" s="46">
        <v>1.05100356465448</v>
      </c>
      <c r="I597" s="46">
        <f t="shared" si="225"/>
        <v>0</v>
      </c>
    </row>
    <row r="598" spans="1:9" ht="47.25">
      <c r="A598" s="3" t="s">
        <v>743</v>
      </c>
      <c r="B598" s="61" t="s">
        <v>744</v>
      </c>
      <c r="C598" s="4">
        <v>0</v>
      </c>
      <c r="D598" s="4">
        <v>0</v>
      </c>
      <c r="E598" s="4">
        <v>0</v>
      </c>
      <c r="F598" s="46">
        <f t="shared" si="220"/>
        <v>0</v>
      </c>
      <c r="G598" s="46">
        <v>2384.9879999999998</v>
      </c>
      <c r="H598" s="46">
        <v>1.05100356465448</v>
      </c>
      <c r="I598" s="46">
        <f t="shared" si="225"/>
        <v>0</v>
      </c>
    </row>
    <row r="599" spans="1:9" ht="47.25">
      <c r="A599" s="3" t="s">
        <v>745</v>
      </c>
      <c r="B599" s="61" t="s">
        <v>746</v>
      </c>
      <c r="C599" s="4">
        <v>0</v>
      </c>
      <c r="D599" s="4">
        <v>0</v>
      </c>
      <c r="E599" s="4">
        <v>0</v>
      </c>
      <c r="F599" s="46">
        <f t="shared" si="220"/>
        <v>0</v>
      </c>
      <c r="G599" s="46">
        <v>2920.4949999999999</v>
      </c>
      <c r="H599" s="46">
        <v>1.05100356465448</v>
      </c>
      <c r="I599" s="46">
        <f t="shared" si="225"/>
        <v>0</v>
      </c>
    </row>
    <row r="600" spans="1:9" ht="31.5">
      <c r="A600" s="3" t="s">
        <v>747</v>
      </c>
      <c r="B600" s="61" t="s">
        <v>727</v>
      </c>
      <c r="C600" s="46">
        <f>SUM(C601:C607)</f>
        <v>14.833500000000001</v>
      </c>
      <c r="D600" s="46">
        <f t="shared" ref="D600:E600" si="232">SUM(D601:D607)</f>
        <v>43.210999999999999</v>
      </c>
      <c r="E600" s="46">
        <f t="shared" si="232"/>
        <v>47.324600000000004</v>
      </c>
      <c r="F600" s="46">
        <f t="shared" si="220"/>
        <v>35.123033333333332</v>
      </c>
      <c r="G600" s="46" t="s">
        <v>10</v>
      </c>
      <c r="H600" s="46" t="s">
        <v>10</v>
      </c>
      <c r="I600" s="46">
        <f t="shared" ref="I600" si="233">SUM(I601:I607)</f>
        <v>74.447629640280283</v>
      </c>
    </row>
    <row r="601" spans="1:9" ht="47.25">
      <c r="A601" s="3" t="s">
        <v>748</v>
      </c>
      <c r="B601" s="61" t="s">
        <v>715</v>
      </c>
      <c r="C601" s="46">
        <v>14.442500000000001</v>
      </c>
      <c r="D601" s="46">
        <v>32.960999999999999</v>
      </c>
      <c r="E601" s="46">
        <f>32.6706+13.258</f>
        <v>45.928600000000003</v>
      </c>
      <c r="F601" s="46">
        <f t="shared" si="220"/>
        <v>31.110699999999998</v>
      </c>
      <c r="G601" s="46">
        <v>1887.1859999999999</v>
      </c>
      <c r="H601" s="46">
        <v>1.05100356465448</v>
      </c>
      <c r="I601" s="46">
        <f t="shared" si="225"/>
        <v>61.706182329044388</v>
      </c>
    </row>
    <row r="602" spans="1:9" ht="47.25">
      <c r="A602" s="3" t="s">
        <v>749</v>
      </c>
      <c r="B602" s="61" t="s">
        <v>717</v>
      </c>
      <c r="C602" s="46">
        <v>0.39100000000000001</v>
      </c>
      <c r="D602" s="46">
        <v>10.25</v>
      </c>
      <c r="E602" s="46">
        <v>1.3959999999999999</v>
      </c>
      <c r="F602" s="46">
        <f t="shared" si="220"/>
        <v>4.0123333333333333</v>
      </c>
      <c r="G602" s="46">
        <v>3021.4650000000001</v>
      </c>
      <c r="H602" s="46">
        <v>1.05100356465448</v>
      </c>
      <c r="I602" s="46">
        <f t="shared" si="225"/>
        <v>12.741447311235898</v>
      </c>
    </row>
    <row r="603" spans="1:9" ht="47.25">
      <c r="A603" s="3" t="s">
        <v>750</v>
      </c>
      <c r="B603" s="61" t="s">
        <v>719</v>
      </c>
      <c r="C603" s="46">
        <v>0</v>
      </c>
      <c r="D603" s="46">
        <v>0</v>
      </c>
      <c r="E603" s="46">
        <v>0</v>
      </c>
      <c r="F603" s="46">
        <f t="shared" si="220"/>
        <v>0</v>
      </c>
      <c r="G603" s="46">
        <v>4518.3729999999996</v>
      </c>
      <c r="H603" s="46">
        <v>1.05100356465448</v>
      </c>
      <c r="I603" s="46">
        <f t="shared" si="225"/>
        <v>0</v>
      </c>
    </row>
    <row r="604" spans="1:9" ht="47.25">
      <c r="A604" s="3" t="s">
        <v>751</v>
      </c>
      <c r="B604" s="61" t="s">
        <v>721</v>
      </c>
      <c r="C604" s="46">
        <v>0</v>
      </c>
      <c r="D604" s="46">
        <v>0</v>
      </c>
      <c r="E604" s="46">
        <v>0</v>
      </c>
      <c r="F604" s="46">
        <f t="shared" si="220"/>
        <v>0</v>
      </c>
      <c r="G604" s="46">
        <v>4897.9719999999998</v>
      </c>
      <c r="H604" s="46">
        <v>1.05100356465448</v>
      </c>
      <c r="I604" s="46">
        <f t="shared" si="225"/>
        <v>0</v>
      </c>
    </row>
    <row r="605" spans="1:9" ht="47.25">
      <c r="A605" s="3" t="s">
        <v>752</v>
      </c>
      <c r="B605" s="61" t="s">
        <v>742</v>
      </c>
      <c r="C605" s="4">
        <v>0</v>
      </c>
      <c r="D605" s="4">
        <v>0</v>
      </c>
      <c r="E605" s="4">
        <v>0</v>
      </c>
      <c r="F605" s="46">
        <f t="shared" si="220"/>
        <v>0</v>
      </c>
      <c r="G605" s="46" t="s">
        <v>10</v>
      </c>
      <c r="H605" s="46">
        <v>1.05100356465448</v>
      </c>
      <c r="I605" s="46" t="s">
        <v>10</v>
      </c>
    </row>
    <row r="606" spans="1:9" ht="47.25">
      <c r="A606" s="3" t="s">
        <v>753</v>
      </c>
      <c r="B606" s="61" t="s">
        <v>744</v>
      </c>
      <c r="C606" s="4">
        <v>0</v>
      </c>
      <c r="D606" s="4">
        <v>0</v>
      </c>
      <c r="E606" s="4">
        <v>0</v>
      </c>
      <c r="F606" s="46">
        <f t="shared" si="220"/>
        <v>0</v>
      </c>
      <c r="G606" s="46" t="s">
        <v>10</v>
      </c>
      <c r="H606" s="46">
        <v>1.05100356465448</v>
      </c>
      <c r="I606" s="46" t="s">
        <v>10</v>
      </c>
    </row>
    <row r="607" spans="1:9" ht="47.25">
      <c r="A607" s="3" t="s">
        <v>754</v>
      </c>
      <c r="B607" s="61" t="s">
        <v>746</v>
      </c>
      <c r="C607" s="4">
        <v>0</v>
      </c>
      <c r="D607" s="4">
        <v>0</v>
      </c>
      <c r="E607" s="4">
        <v>0</v>
      </c>
      <c r="F607" s="46">
        <f t="shared" si="220"/>
        <v>0</v>
      </c>
      <c r="G607" s="46" t="s">
        <v>10</v>
      </c>
      <c r="H607" s="46">
        <v>1.05100356465448</v>
      </c>
      <c r="I607" s="46" t="s">
        <v>10</v>
      </c>
    </row>
    <row r="608" spans="1:9" ht="31.5">
      <c r="A608" s="3" t="s">
        <v>755</v>
      </c>
      <c r="B608" s="61" t="s">
        <v>756</v>
      </c>
      <c r="C608" s="46">
        <f>C609+C611</f>
        <v>0.04</v>
      </c>
      <c r="D608" s="46">
        <f t="shared" ref="D608:E608" si="234">D609+D611</f>
        <v>0</v>
      </c>
      <c r="E608" s="46">
        <f t="shared" si="234"/>
        <v>5.1999999999999998E-2</v>
      </c>
      <c r="F608" s="46">
        <f t="shared" si="220"/>
        <v>3.0666666666666665E-2</v>
      </c>
      <c r="G608" s="46" t="s">
        <v>10</v>
      </c>
      <c r="H608" s="46" t="s">
        <v>10</v>
      </c>
      <c r="I608" s="46">
        <f>I611</f>
        <v>0.68791598787953223</v>
      </c>
    </row>
    <row r="609" spans="1:9">
      <c r="A609" s="3" t="s">
        <v>757</v>
      </c>
      <c r="B609" s="61" t="s">
        <v>713</v>
      </c>
      <c r="C609" s="46">
        <f>C610</f>
        <v>0</v>
      </c>
      <c r="D609" s="46">
        <f t="shared" ref="D609:E609" si="235">D610</f>
        <v>0</v>
      </c>
      <c r="E609" s="46">
        <f t="shared" si="235"/>
        <v>0</v>
      </c>
      <c r="F609" s="46">
        <f t="shared" si="220"/>
        <v>0</v>
      </c>
      <c r="G609" s="46" t="s">
        <v>10</v>
      </c>
      <c r="H609" s="46" t="s">
        <v>10</v>
      </c>
      <c r="I609" s="46" t="str">
        <f t="shared" ref="I609" si="236">I610</f>
        <v>нд</v>
      </c>
    </row>
    <row r="610" spans="1:9" ht="47.25">
      <c r="A610" s="3" t="s">
        <v>758</v>
      </c>
      <c r="B610" s="61" t="s">
        <v>717</v>
      </c>
      <c r="C610" s="4">
        <v>0</v>
      </c>
      <c r="D610" s="4">
        <v>0</v>
      </c>
      <c r="E610" s="4">
        <v>0</v>
      </c>
      <c r="F610" s="46">
        <f t="shared" si="220"/>
        <v>0</v>
      </c>
      <c r="G610" s="46" t="s">
        <v>10</v>
      </c>
      <c r="H610" s="46">
        <v>1.05100356465448</v>
      </c>
      <c r="I610" s="46" t="s">
        <v>10</v>
      </c>
    </row>
    <row r="611" spans="1:9" ht="31.5">
      <c r="A611" s="3" t="s">
        <v>759</v>
      </c>
      <c r="B611" s="61" t="s">
        <v>727</v>
      </c>
      <c r="C611" s="46">
        <f>C612</f>
        <v>0.04</v>
      </c>
      <c r="D611" s="46">
        <f t="shared" ref="D611:E611" si="237">D612</f>
        <v>0</v>
      </c>
      <c r="E611" s="46">
        <f t="shared" si="237"/>
        <v>5.1999999999999998E-2</v>
      </c>
      <c r="F611" s="46">
        <f t="shared" si="220"/>
        <v>3.0666666666666665E-2</v>
      </c>
      <c r="G611" s="46" t="s">
        <v>10</v>
      </c>
      <c r="H611" s="46" t="s">
        <v>10</v>
      </c>
      <c r="I611" s="46">
        <f t="shared" ref="I611" si="238">I612</f>
        <v>0.68791598787953223</v>
      </c>
    </row>
    <row r="612" spans="1:9" ht="47.25">
      <c r="A612" s="3" t="s">
        <v>760</v>
      </c>
      <c r="B612" s="61" t="s">
        <v>717</v>
      </c>
      <c r="C612" s="46">
        <v>0.04</v>
      </c>
      <c r="D612" s="4">
        <v>0</v>
      </c>
      <c r="E612" s="4">
        <v>5.1999999999999998E-2</v>
      </c>
      <c r="F612" s="46">
        <f t="shared" si="220"/>
        <v>3.0666666666666665E-2</v>
      </c>
      <c r="G612" s="46">
        <v>21343.451000000001</v>
      </c>
      <c r="H612" s="46">
        <v>1.05100356465448</v>
      </c>
      <c r="I612" s="46">
        <f t="shared" si="225"/>
        <v>0.68791598787953223</v>
      </c>
    </row>
    <row r="613" spans="1:9" ht="31.5">
      <c r="A613" s="44" t="s">
        <v>761</v>
      </c>
      <c r="B613" s="69" t="s">
        <v>6</v>
      </c>
      <c r="C613" s="78">
        <f>C614+C646</f>
        <v>0.33700000000000002</v>
      </c>
      <c r="D613" s="78">
        <f t="shared" ref="D613:E613" si="239">D614+D646</f>
        <v>0.14199999999999999</v>
      </c>
      <c r="E613" s="78">
        <f t="shared" si="239"/>
        <v>12.54</v>
      </c>
      <c r="F613" s="78">
        <f t="shared" si="220"/>
        <v>4.3396666666666661</v>
      </c>
      <c r="G613" s="78" t="s">
        <v>10</v>
      </c>
      <c r="H613" s="78" t="s">
        <v>10</v>
      </c>
      <c r="I613" s="78">
        <f t="shared" ref="I613" si="240">I614+I646</f>
        <v>6.8227776455742086</v>
      </c>
    </row>
    <row r="614" spans="1:9" ht="31.5">
      <c r="A614" s="3" t="s">
        <v>762</v>
      </c>
      <c r="B614" s="61" t="s">
        <v>763</v>
      </c>
      <c r="C614" s="4">
        <f>C615+C632</f>
        <v>0.33700000000000002</v>
      </c>
      <c r="D614" s="4">
        <f t="shared" ref="D614:E614" si="241">D615+D632</f>
        <v>0</v>
      </c>
      <c r="E614" s="4">
        <f t="shared" si="241"/>
        <v>0.51500000000000001</v>
      </c>
      <c r="F614" s="46">
        <f t="shared" si="220"/>
        <v>0.28400000000000003</v>
      </c>
      <c r="G614" s="46" t="s">
        <v>10</v>
      </c>
      <c r="H614" s="46" t="s">
        <v>10</v>
      </c>
      <c r="I614" s="4">
        <f t="shared" ref="I614" si="242">I615+I632</f>
        <v>0.59241220237679404</v>
      </c>
    </row>
    <row r="615" spans="1:9">
      <c r="A615" s="3" t="s">
        <v>764</v>
      </c>
      <c r="B615" s="61" t="s">
        <v>713</v>
      </c>
      <c r="C615" s="4">
        <f>SUM(C616:C631)</f>
        <v>0</v>
      </c>
      <c r="D615" s="4">
        <f t="shared" ref="D615:E615" si="243">SUM(D616:D631)</f>
        <v>0</v>
      </c>
      <c r="E615" s="4">
        <f t="shared" si="243"/>
        <v>5.8000000000000003E-2</v>
      </c>
      <c r="F615" s="46">
        <f t="shared" si="220"/>
        <v>1.9333333333333334E-2</v>
      </c>
      <c r="G615" s="46" t="s">
        <v>10</v>
      </c>
      <c r="H615" s="46" t="s">
        <v>10</v>
      </c>
      <c r="I615" s="4">
        <f t="shared" ref="I615" si="244">SUM(I616:I631)</f>
        <v>0.19496478650503504</v>
      </c>
    </row>
    <row r="616" spans="1:9" ht="47.25">
      <c r="A616" s="3" t="s">
        <v>765</v>
      </c>
      <c r="B616" s="61" t="s">
        <v>766</v>
      </c>
      <c r="C616" s="4">
        <v>0</v>
      </c>
      <c r="D616" s="4">
        <v>0</v>
      </c>
      <c r="E616" s="4">
        <v>0</v>
      </c>
      <c r="F616" s="46">
        <f t="shared" si="220"/>
        <v>0</v>
      </c>
      <c r="G616" s="46" t="s">
        <v>10</v>
      </c>
      <c r="H616" s="46">
        <v>1.05100356465448</v>
      </c>
      <c r="I616" s="46" t="s">
        <v>10</v>
      </c>
    </row>
    <row r="617" spans="1:9" ht="47.25">
      <c r="A617" s="3" t="s">
        <v>767</v>
      </c>
      <c r="B617" s="61" t="s">
        <v>768</v>
      </c>
      <c r="C617" s="4">
        <v>0</v>
      </c>
      <c r="D617" s="4">
        <v>0</v>
      </c>
      <c r="E617" s="4">
        <v>0</v>
      </c>
      <c r="F617" s="46">
        <f t="shared" si="220"/>
        <v>0</v>
      </c>
      <c r="G617" s="46">
        <v>3307.9940000000001</v>
      </c>
      <c r="H617" s="46">
        <v>1.05100356465448</v>
      </c>
      <c r="I617" s="46">
        <f t="shared" si="225"/>
        <v>0</v>
      </c>
    </row>
    <row r="618" spans="1:9" ht="47.25">
      <c r="A618" s="3" t="s">
        <v>769</v>
      </c>
      <c r="B618" s="61" t="s">
        <v>770</v>
      </c>
      <c r="C618" s="4">
        <v>0</v>
      </c>
      <c r="D618" s="4">
        <v>0</v>
      </c>
      <c r="E618" s="4">
        <v>0</v>
      </c>
      <c r="F618" s="46">
        <f t="shared" si="220"/>
        <v>0</v>
      </c>
      <c r="G618" s="46">
        <v>11605.380999999999</v>
      </c>
      <c r="H618" s="46">
        <v>1.05100356465448</v>
      </c>
      <c r="I618" s="46">
        <f t="shared" si="225"/>
        <v>0</v>
      </c>
    </row>
    <row r="619" spans="1:9" ht="47.25">
      <c r="A619" s="3" t="s">
        <v>771</v>
      </c>
      <c r="B619" s="61" t="s">
        <v>772</v>
      </c>
      <c r="C619" s="4">
        <v>0</v>
      </c>
      <c r="D619" s="4">
        <v>0</v>
      </c>
      <c r="E619" s="4">
        <v>5.8000000000000003E-2</v>
      </c>
      <c r="F619" s="46">
        <f t="shared" si="220"/>
        <v>1.9333333333333334E-2</v>
      </c>
      <c r="G619" s="46">
        <v>9595.0059999999994</v>
      </c>
      <c r="H619" s="46">
        <v>1.05100356465448</v>
      </c>
      <c r="I619" s="46">
        <f t="shared" si="225"/>
        <v>0.19496478650503504</v>
      </c>
    </row>
    <row r="620" spans="1:9" ht="47.25">
      <c r="A620" s="3" t="s">
        <v>773</v>
      </c>
      <c r="B620" s="61" t="s">
        <v>774</v>
      </c>
      <c r="C620" s="4">
        <v>0</v>
      </c>
      <c r="D620" s="4">
        <v>0</v>
      </c>
      <c r="E620" s="4">
        <v>0</v>
      </c>
      <c r="F620" s="46">
        <f t="shared" si="220"/>
        <v>0</v>
      </c>
      <c r="G620" s="46">
        <v>6911.8879999999999</v>
      </c>
      <c r="H620" s="46">
        <v>1.05100356465448</v>
      </c>
      <c r="I620" s="46">
        <f t="shared" si="225"/>
        <v>0</v>
      </c>
    </row>
    <row r="621" spans="1:9" ht="47.25">
      <c r="A621" s="3" t="s">
        <v>775</v>
      </c>
      <c r="B621" s="61" t="s">
        <v>776</v>
      </c>
      <c r="C621" s="4">
        <v>0</v>
      </c>
      <c r="D621" s="4">
        <v>0</v>
      </c>
      <c r="E621" s="4">
        <v>0</v>
      </c>
      <c r="F621" s="46">
        <f t="shared" si="220"/>
        <v>0</v>
      </c>
      <c r="G621" s="46">
        <v>5016.1989999999996</v>
      </c>
      <c r="H621" s="46">
        <v>1.05100356465448</v>
      </c>
      <c r="I621" s="46">
        <f t="shared" si="225"/>
        <v>0</v>
      </c>
    </row>
    <row r="622" spans="1:9" ht="47.25">
      <c r="A622" s="3" t="s">
        <v>777</v>
      </c>
      <c r="B622" s="61" t="s">
        <v>778</v>
      </c>
      <c r="C622" s="4">
        <v>0</v>
      </c>
      <c r="D622" s="4">
        <v>0</v>
      </c>
      <c r="E622" s="4">
        <v>0</v>
      </c>
      <c r="F622" s="46">
        <f t="shared" si="220"/>
        <v>0</v>
      </c>
      <c r="G622" s="46">
        <v>3644.317</v>
      </c>
      <c r="H622" s="46">
        <v>1.05100356465448</v>
      </c>
      <c r="I622" s="46">
        <f t="shared" si="225"/>
        <v>0</v>
      </c>
    </row>
    <row r="623" spans="1:9" ht="63">
      <c r="A623" s="3" t="s">
        <v>779</v>
      </c>
      <c r="B623" s="61" t="s">
        <v>780</v>
      </c>
      <c r="C623" s="4">
        <v>0</v>
      </c>
      <c r="D623" s="4">
        <v>0</v>
      </c>
      <c r="E623" s="4">
        <v>0</v>
      </c>
      <c r="F623" s="46">
        <f t="shared" si="220"/>
        <v>0</v>
      </c>
      <c r="G623" s="46">
        <v>9761.4549999999999</v>
      </c>
      <c r="H623" s="46">
        <v>1.05100356465448</v>
      </c>
      <c r="I623" s="46">
        <f t="shared" si="225"/>
        <v>0</v>
      </c>
    </row>
    <row r="624" spans="1:9" ht="47.25">
      <c r="A624" s="3" t="s">
        <v>781</v>
      </c>
      <c r="B624" s="61" t="s">
        <v>782</v>
      </c>
      <c r="C624" s="4">
        <v>0</v>
      </c>
      <c r="D624" s="4">
        <v>0</v>
      </c>
      <c r="E624" s="4">
        <v>0</v>
      </c>
      <c r="F624" s="46">
        <f t="shared" si="220"/>
        <v>0</v>
      </c>
      <c r="G624" s="46">
        <v>10270.273999999999</v>
      </c>
      <c r="H624" s="46">
        <v>1.05100356465448</v>
      </c>
      <c r="I624" s="46">
        <f t="shared" si="225"/>
        <v>0</v>
      </c>
    </row>
    <row r="625" spans="1:9" ht="47.25">
      <c r="A625" s="3" t="s">
        <v>783</v>
      </c>
      <c r="B625" s="61" t="s">
        <v>784</v>
      </c>
      <c r="C625" s="4">
        <v>0</v>
      </c>
      <c r="D625" s="4">
        <v>0</v>
      </c>
      <c r="E625" s="4">
        <v>0</v>
      </c>
      <c r="F625" s="46">
        <f t="shared" si="220"/>
        <v>0</v>
      </c>
      <c r="G625" s="46">
        <v>16096.982</v>
      </c>
      <c r="H625" s="46">
        <v>1.05100356465448</v>
      </c>
      <c r="I625" s="46">
        <f t="shared" si="225"/>
        <v>0</v>
      </c>
    </row>
    <row r="626" spans="1:9" ht="47.25">
      <c r="A626" s="3" t="s">
        <v>785</v>
      </c>
      <c r="B626" s="61" t="s">
        <v>786</v>
      </c>
      <c r="C626" s="4">
        <v>0</v>
      </c>
      <c r="D626" s="4">
        <v>0</v>
      </c>
      <c r="E626" s="4">
        <v>0</v>
      </c>
      <c r="F626" s="46">
        <f t="shared" si="220"/>
        <v>0</v>
      </c>
      <c r="G626" s="46" t="s">
        <v>10</v>
      </c>
      <c r="H626" s="46">
        <v>1.05100356465448</v>
      </c>
      <c r="I626" s="46" t="s">
        <v>10</v>
      </c>
    </row>
    <row r="627" spans="1:9" ht="63">
      <c r="A627" s="3" t="s">
        <v>787</v>
      </c>
      <c r="B627" s="61" t="s">
        <v>788</v>
      </c>
      <c r="C627" s="4">
        <v>0</v>
      </c>
      <c r="D627" s="4">
        <v>0</v>
      </c>
      <c r="E627" s="4">
        <v>0</v>
      </c>
      <c r="F627" s="46">
        <f t="shared" si="220"/>
        <v>0</v>
      </c>
      <c r="G627" s="46">
        <v>14522.725</v>
      </c>
      <c r="H627" s="46">
        <v>1.05100356465448</v>
      </c>
      <c r="I627" s="46">
        <f t="shared" si="225"/>
        <v>0</v>
      </c>
    </row>
    <row r="628" spans="1:9" ht="63">
      <c r="A628" s="3" t="s">
        <v>789</v>
      </c>
      <c r="B628" s="61" t="s">
        <v>790</v>
      </c>
      <c r="C628" s="4">
        <v>0</v>
      </c>
      <c r="D628" s="4">
        <v>0</v>
      </c>
      <c r="E628" s="4">
        <v>0</v>
      </c>
      <c r="F628" s="46">
        <f t="shared" si="220"/>
        <v>0</v>
      </c>
      <c r="G628" s="46">
        <v>9806.0339999999997</v>
      </c>
      <c r="H628" s="46">
        <v>1.05100356465448</v>
      </c>
      <c r="I628" s="46">
        <f t="shared" si="225"/>
        <v>0</v>
      </c>
    </row>
    <row r="629" spans="1:9" ht="63">
      <c r="A629" s="3" t="s">
        <v>791</v>
      </c>
      <c r="B629" s="61" t="s">
        <v>792</v>
      </c>
      <c r="C629" s="4">
        <v>0</v>
      </c>
      <c r="D629" s="4">
        <v>0</v>
      </c>
      <c r="E629" s="4">
        <v>0</v>
      </c>
      <c r="F629" s="46">
        <f t="shared" si="220"/>
        <v>0</v>
      </c>
      <c r="G629" s="46">
        <v>10062.162</v>
      </c>
      <c r="H629" s="46">
        <v>1.05100356465448</v>
      </c>
      <c r="I629" s="46">
        <f t="shared" si="225"/>
        <v>0</v>
      </c>
    </row>
    <row r="630" spans="1:9" ht="63">
      <c r="A630" s="3" t="s">
        <v>793</v>
      </c>
      <c r="B630" s="61" t="s">
        <v>788</v>
      </c>
      <c r="C630" s="4">
        <v>0</v>
      </c>
      <c r="D630" s="4">
        <v>0</v>
      </c>
      <c r="E630" s="4">
        <v>0</v>
      </c>
      <c r="F630" s="46">
        <f t="shared" si="220"/>
        <v>0</v>
      </c>
      <c r="G630" s="46">
        <v>10538.496999999999</v>
      </c>
      <c r="H630" s="46">
        <v>1.05100356465448</v>
      </c>
      <c r="I630" s="46">
        <f t="shared" si="225"/>
        <v>0</v>
      </c>
    </row>
    <row r="631" spans="1:9" ht="63">
      <c r="A631" s="3" t="s">
        <v>794</v>
      </c>
      <c r="B631" s="61" t="s">
        <v>795</v>
      </c>
      <c r="C631" s="4">
        <v>0</v>
      </c>
      <c r="D631" s="4">
        <v>0</v>
      </c>
      <c r="E631" s="4">
        <v>0</v>
      </c>
      <c r="F631" s="46">
        <f t="shared" si="220"/>
        <v>0</v>
      </c>
      <c r="G631" s="46">
        <v>11392.174999999999</v>
      </c>
      <c r="H631" s="46">
        <v>1.05100356465448</v>
      </c>
      <c r="I631" s="46">
        <f t="shared" si="225"/>
        <v>0</v>
      </c>
    </row>
    <row r="632" spans="1:9" ht="31.5">
      <c r="A632" s="3" t="s">
        <v>796</v>
      </c>
      <c r="B632" s="61" t="s">
        <v>727</v>
      </c>
      <c r="C632" s="46">
        <f>SUM(C633:C645)</f>
        <v>0.33700000000000002</v>
      </c>
      <c r="D632" s="46">
        <f t="shared" ref="D632:E632" si="245">SUM(D633:D645)</f>
        <v>0</v>
      </c>
      <c r="E632" s="46">
        <f t="shared" si="245"/>
        <v>0.45700000000000002</v>
      </c>
      <c r="F632" s="46">
        <f t="shared" si="220"/>
        <v>0.26466666666666666</v>
      </c>
      <c r="G632" s="46" t="s">
        <v>10</v>
      </c>
      <c r="H632" s="46" t="s">
        <v>10</v>
      </c>
      <c r="I632" s="46">
        <f t="shared" ref="I632" si="246">SUM(I633:I645)</f>
        <v>0.39744741587175897</v>
      </c>
    </row>
    <row r="633" spans="1:9" ht="47.25">
      <c r="A633" s="3" t="s">
        <v>797</v>
      </c>
      <c r="B633" s="61" t="s">
        <v>766</v>
      </c>
      <c r="C633" s="4">
        <v>0.27200000000000002</v>
      </c>
      <c r="D633" s="4">
        <v>0</v>
      </c>
      <c r="E633" s="4">
        <v>0.45700000000000002</v>
      </c>
      <c r="F633" s="46">
        <f t="shared" si="220"/>
        <v>0.24300000000000002</v>
      </c>
      <c r="G633" s="46">
        <v>1335.2829999999999</v>
      </c>
      <c r="H633" s="46">
        <v>1.05100356465448</v>
      </c>
      <c r="I633" s="46">
        <f t="shared" si="225"/>
        <v>0.34102308785587426</v>
      </c>
    </row>
    <row r="634" spans="1:9" ht="47.25">
      <c r="A634" s="3" t="s">
        <v>798</v>
      </c>
      <c r="B634" s="61" t="s">
        <v>768</v>
      </c>
      <c r="C634" s="4">
        <v>0</v>
      </c>
      <c r="D634" s="4">
        <v>0</v>
      </c>
      <c r="E634" s="4">
        <v>0</v>
      </c>
      <c r="F634" s="46">
        <f t="shared" si="220"/>
        <v>0</v>
      </c>
      <c r="G634" s="46" t="s">
        <v>10</v>
      </c>
      <c r="H634" s="46">
        <v>1.05100356465448</v>
      </c>
      <c r="I634" s="46" t="s">
        <v>10</v>
      </c>
    </row>
    <row r="635" spans="1:9" ht="47.25">
      <c r="A635" s="3" t="s">
        <v>799</v>
      </c>
      <c r="B635" s="61" t="s">
        <v>770</v>
      </c>
      <c r="C635" s="4">
        <v>0</v>
      </c>
      <c r="D635" s="4">
        <v>0</v>
      </c>
      <c r="E635" s="4">
        <v>0</v>
      </c>
      <c r="F635" s="46">
        <f t="shared" si="220"/>
        <v>0</v>
      </c>
      <c r="G635" s="46" t="s">
        <v>10</v>
      </c>
      <c r="H635" s="46">
        <v>1.05100356465448</v>
      </c>
      <c r="I635" s="46" t="s">
        <v>10</v>
      </c>
    </row>
    <row r="636" spans="1:9" ht="47.25">
      <c r="A636" s="3" t="s">
        <v>800</v>
      </c>
      <c r="B636" s="61" t="s">
        <v>772</v>
      </c>
      <c r="C636" s="4">
        <v>6.5000000000000002E-2</v>
      </c>
      <c r="D636" s="4">
        <v>0</v>
      </c>
      <c r="E636" s="4">
        <v>0</v>
      </c>
      <c r="F636" s="46">
        <f t="shared" si="220"/>
        <v>2.1666666666666667E-2</v>
      </c>
      <c r="G636" s="46">
        <v>2477.8220000000001</v>
      </c>
      <c r="H636" s="46">
        <v>1.05100356465448</v>
      </c>
      <c r="I636" s="46">
        <f t="shared" si="225"/>
        <v>5.6424328015884692E-2</v>
      </c>
    </row>
    <row r="637" spans="1:9" ht="47.25">
      <c r="A637" s="3" t="s">
        <v>801</v>
      </c>
      <c r="B637" s="61" t="s">
        <v>774</v>
      </c>
      <c r="C637" s="4">
        <v>0</v>
      </c>
      <c r="D637" s="4">
        <v>0</v>
      </c>
      <c r="E637" s="4">
        <v>0</v>
      </c>
      <c r="F637" s="46">
        <f t="shared" si="220"/>
        <v>0</v>
      </c>
      <c r="G637" s="46">
        <v>3724.0160000000001</v>
      </c>
      <c r="H637" s="46">
        <v>1.05100356465448</v>
      </c>
      <c r="I637" s="46">
        <f t="shared" si="225"/>
        <v>0</v>
      </c>
    </row>
    <row r="638" spans="1:9" ht="47.25">
      <c r="A638" s="3" t="s">
        <v>802</v>
      </c>
      <c r="B638" s="61" t="s">
        <v>776</v>
      </c>
      <c r="C638" s="4">
        <v>0</v>
      </c>
      <c r="D638" s="4">
        <v>0</v>
      </c>
      <c r="E638" s="4">
        <v>0</v>
      </c>
      <c r="F638" s="46">
        <f t="shared" si="220"/>
        <v>0</v>
      </c>
      <c r="G638" s="46">
        <v>1902.7280000000001</v>
      </c>
      <c r="H638" s="46">
        <v>1.05100356465448</v>
      </c>
      <c r="I638" s="46">
        <f t="shared" si="225"/>
        <v>0</v>
      </c>
    </row>
    <row r="639" spans="1:9" ht="47.25">
      <c r="A639" s="3" t="s">
        <v>803</v>
      </c>
      <c r="B639" s="61" t="s">
        <v>778</v>
      </c>
      <c r="C639" s="4">
        <v>0</v>
      </c>
      <c r="D639" s="4">
        <v>0</v>
      </c>
      <c r="E639" s="4">
        <v>0</v>
      </c>
      <c r="F639" s="46">
        <f t="shared" ref="F639:F702" si="247">(C639+D639+E639)/3</f>
        <v>0</v>
      </c>
      <c r="G639" s="46">
        <v>6861.0559999999996</v>
      </c>
      <c r="H639" s="46">
        <v>1.05100356465448</v>
      </c>
      <c r="I639" s="46">
        <f t="shared" si="225"/>
        <v>0</v>
      </c>
    </row>
    <row r="640" spans="1:9" ht="47.25">
      <c r="A640" s="3" t="s">
        <v>804</v>
      </c>
      <c r="B640" s="61" t="s">
        <v>782</v>
      </c>
      <c r="C640" s="4">
        <v>0</v>
      </c>
      <c r="D640" s="4">
        <v>0</v>
      </c>
      <c r="E640" s="4">
        <v>0</v>
      </c>
      <c r="F640" s="46">
        <f t="shared" si="247"/>
        <v>0</v>
      </c>
      <c r="G640" s="46" t="s">
        <v>10</v>
      </c>
      <c r="H640" s="46">
        <v>1.05100356465448</v>
      </c>
      <c r="I640" s="46" t="s">
        <v>10</v>
      </c>
    </row>
    <row r="641" spans="1:9" ht="47.25">
      <c r="A641" s="3" t="s">
        <v>805</v>
      </c>
      <c r="B641" s="61" t="s">
        <v>784</v>
      </c>
      <c r="C641" s="4">
        <v>0</v>
      </c>
      <c r="D641" s="4">
        <v>0</v>
      </c>
      <c r="E641" s="4">
        <v>0</v>
      </c>
      <c r="F641" s="46">
        <f t="shared" si="247"/>
        <v>0</v>
      </c>
      <c r="G641" s="46" t="s">
        <v>10</v>
      </c>
      <c r="H641" s="46">
        <v>1.05100356465448</v>
      </c>
      <c r="I641" s="46" t="s">
        <v>10</v>
      </c>
    </row>
    <row r="642" spans="1:9" ht="47.25">
      <c r="A642" s="3" t="s">
        <v>806</v>
      </c>
      <c r="B642" s="61" t="s">
        <v>786</v>
      </c>
      <c r="C642" s="4">
        <v>0</v>
      </c>
      <c r="D642" s="4">
        <v>0</v>
      </c>
      <c r="E642" s="4">
        <v>0</v>
      </c>
      <c r="F642" s="46">
        <f t="shared" si="247"/>
        <v>0</v>
      </c>
      <c r="G642" s="46">
        <v>7579.3180000000002</v>
      </c>
      <c r="H642" s="46">
        <v>1.05100356465448</v>
      </c>
      <c r="I642" s="46">
        <f t="shared" si="225"/>
        <v>0</v>
      </c>
    </row>
    <row r="643" spans="1:9" ht="63">
      <c r="A643" s="3" t="s">
        <v>807</v>
      </c>
      <c r="B643" s="61" t="s">
        <v>790</v>
      </c>
      <c r="C643" s="4">
        <v>0</v>
      </c>
      <c r="D643" s="4">
        <v>0</v>
      </c>
      <c r="E643" s="4">
        <v>0</v>
      </c>
      <c r="F643" s="46">
        <f t="shared" si="247"/>
        <v>0</v>
      </c>
      <c r="G643" s="46" t="s">
        <v>10</v>
      </c>
      <c r="H643" s="46">
        <v>1.05100356465448</v>
      </c>
      <c r="I643" s="46" t="s">
        <v>10</v>
      </c>
    </row>
    <row r="644" spans="1:9" ht="63">
      <c r="A644" s="3" t="s">
        <v>808</v>
      </c>
      <c r="B644" s="61" t="s">
        <v>792</v>
      </c>
      <c r="C644" s="4">
        <v>0</v>
      </c>
      <c r="D644" s="4">
        <v>0</v>
      </c>
      <c r="E644" s="4">
        <v>0</v>
      </c>
      <c r="F644" s="46">
        <f t="shared" si="247"/>
        <v>0</v>
      </c>
      <c r="G644" s="46" t="s">
        <v>10</v>
      </c>
      <c r="H644" s="46">
        <v>1.05100356465448</v>
      </c>
      <c r="I644" s="46" t="s">
        <v>10</v>
      </c>
    </row>
    <row r="645" spans="1:9" ht="63">
      <c r="A645" s="3" t="s">
        <v>809</v>
      </c>
      <c r="B645" s="61" t="s">
        <v>788</v>
      </c>
      <c r="C645" s="4">
        <v>0</v>
      </c>
      <c r="D645" s="4">
        <v>0</v>
      </c>
      <c r="E645" s="4">
        <v>0</v>
      </c>
      <c r="F645" s="46">
        <f t="shared" si="247"/>
        <v>0</v>
      </c>
      <c r="G645" s="46" t="s">
        <v>10</v>
      </c>
      <c r="H645" s="46">
        <v>1.05100356465448</v>
      </c>
      <c r="I645" s="46" t="s">
        <v>10</v>
      </c>
    </row>
    <row r="646" spans="1:9" ht="31.5">
      <c r="A646" s="3" t="s">
        <v>810</v>
      </c>
      <c r="B646" s="61" t="s">
        <v>811</v>
      </c>
      <c r="C646" s="46">
        <f>C647+C668</f>
        <v>0</v>
      </c>
      <c r="D646" s="46">
        <f t="shared" ref="D646:E646" si="248">D647+D668</f>
        <v>0.14199999999999999</v>
      </c>
      <c r="E646" s="46">
        <f t="shared" si="248"/>
        <v>12.024999999999999</v>
      </c>
      <c r="F646" s="46">
        <f t="shared" si="247"/>
        <v>4.0556666666666663</v>
      </c>
      <c r="G646" s="46" t="s">
        <v>10</v>
      </c>
      <c r="H646" s="46" t="s">
        <v>10</v>
      </c>
      <c r="I646" s="46">
        <f t="shared" ref="I646" si="249">I647+I668</f>
        <v>6.2303654431974147</v>
      </c>
    </row>
    <row r="647" spans="1:9">
      <c r="A647" s="3" t="s">
        <v>812</v>
      </c>
      <c r="B647" s="61" t="s">
        <v>713</v>
      </c>
      <c r="C647" s="46">
        <f>SUM(C648:C667)</f>
        <v>0</v>
      </c>
      <c r="D647" s="46">
        <f t="shared" ref="D647:E647" si="250">SUM(D648:D667)</f>
        <v>0</v>
      </c>
      <c r="E647" s="46">
        <f t="shared" si="250"/>
        <v>0.23799999999999999</v>
      </c>
      <c r="F647" s="46">
        <f t="shared" si="247"/>
        <v>7.9333333333333325E-2</v>
      </c>
      <c r="G647" s="46" t="s">
        <v>10</v>
      </c>
      <c r="H647" s="46" t="s">
        <v>10</v>
      </c>
      <c r="I647" s="46">
        <f t="shared" ref="I647" si="251">SUM(I648:I667)</f>
        <v>0.39090581939183966</v>
      </c>
    </row>
    <row r="648" spans="1:9" ht="47.25">
      <c r="A648" s="3" t="s">
        <v>813</v>
      </c>
      <c r="B648" s="61" t="s">
        <v>768</v>
      </c>
      <c r="C648" s="4">
        <v>0</v>
      </c>
      <c r="D648" s="4">
        <v>0</v>
      </c>
      <c r="E648" s="4">
        <v>0.23799999999999999</v>
      </c>
      <c r="F648" s="46">
        <f t="shared" si="247"/>
        <v>7.9333333333333325E-2</v>
      </c>
      <c r="G648" s="46">
        <v>4688.2659999999996</v>
      </c>
      <c r="H648" s="46">
        <v>1.05100356465448</v>
      </c>
      <c r="I648" s="46">
        <f t="shared" ref="I648" si="252">F648*G648*H648/1000</f>
        <v>0.39090581939183966</v>
      </c>
    </row>
    <row r="649" spans="1:9" ht="47.25">
      <c r="A649" s="3" t="s">
        <v>814</v>
      </c>
      <c r="B649" s="61" t="s">
        <v>770</v>
      </c>
      <c r="C649" s="4">
        <v>0</v>
      </c>
      <c r="D649" s="4">
        <v>0</v>
      </c>
      <c r="E649" s="4">
        <v>0</v>
      </c>
      <c r="F649" s="46">
        <f t="shared" si="247"/>
        <v>0</v>
      </c>
      <c r="G649" s="46" t="s">
        <v>10</v>
      </c>
      <c r="H649" s="46">
        <v>1.05100356465448</v>
      </c>
      <c r="I649" s="46" t="s">
        <v>10</v>
      </c>
    </row>
    <row r="650" spans="1:9" ht="47.25">
      <c r="A650" s="3" t="s">
        <v>815</v>
      </c>
      <c r="B650" s="61" t="s">
        <v>816</v>
      </c>
      <c r="C650" s="4">
        <v>0</v>
      </c>
      <c r="D650" s="4">
        <v>0</v>
      </c>
      <c r="E650" s="4">
        <v>0</v>
      </c>
      <c r="F650" s="46">
        <f t="shared" si="247"/>
        <v>0</v>
      </c>
      <c r="G650" s="46">
        <v>10715.77</v>
      </c>
      <c r="H650" s="46">
        <v>1.05100356465448</v>
      </c>
      <c r="I650" s="46">
        <f t="shared" ref="I650:I654" si="253">F650*G650*H650/1000</f>
        <v>0</v>
      </c>
    </row>
    <row r="651" spans="1:9" ht="47.25">
      <c r="A651" s="3" t="s">
        <v>817</v>
      </c>
      <c r="B651" s="61" t="s">
        <v>818</v>
      </c>
      <c r="C651" s="4">
        <v>0</v>
      </c>
      <c r="D651" s="4">
        <v>0</v>
      </c>
      <c r="E651" s="4">
        <v>0</v>
      </c>
      <c r="F651" s="46">
        <f t="shared" si="247"/>
        <v>0</v>
      </c>
      <c r="G651" s="46">
        <v>9526.0069999999996</v>
      </c>
      <c r="H651" s="46">
        <v>1.05100356465448</v>
      </c>
      <c r="I651" s="46">
        <f t="shared" si="253"/>
        <v>0</v>
      </c>
    </row>
    <row r="652" spans="1:9" ht="47.25">
      <c r="A652" s="3" t="s">
        <v>819</v>
      </c>
      <c r="B652" s="61" t="s">
        <v>820</v>
      </c>
      <c r="C652" s="4">
        <v>0</v>
      </c>
      <c r="D652" s="4">
        <v>0</v>
      </c>
      <c r="E652" s="4">
        <v>0</v>
      </c>
      <c r="F652" s="46">
        <f t="shared" si="247"/>
        <v>0</v>
      </c>
      <c r="G652" s="46">
        <v>16655.224999999999</v>
      </c>
      <c r="H652" s="46">
        <v>1.05100356465448</v>
      </c>
      <c r="I652" s="46">
        <f t="shared" si="253"/>
        <v>0</v>
      </c>
    </row>
    <row r="653" spans="1:9" ht="47.25">
      <c r="A653" s="3" t="s">
        <v>821</v>
      </c>
      <c r="B653" s="61" t="s">
        <v>822</v>
      </c>
      <c r="C653" s="4">
        <v>0</v>
      </c>
      <c r="D653" s="4">
        <v>0</v>
      </c>
      <c r="E653" s="4">
        <v>0</v>
      </c>
      <c r="F653" s="46">
        <f t="shared" si="247"/>
        <v>0</v>
      </c>
      <c r="G653" s="46">
        <v>6392.3829999999998</v>
      </c>
      <c r="H653" s="46">
        <v>1.05100356465448</v>
      </c>
      <c r="I653" s="46">
        <f t="shared" si="253"/>
        <v>0</v>
      </c>
    </row>
    <row r="654" spans="1:9" ht="47.25">
      <c r="A654" s="3" t="s">
        <v>823</v>
      </c>
      <c r="B654" s="61" t="s">
        <v>824</v>
      </c>
      <c r="C654" s="4">
        <v>0</v>
      </c>
      <c r="D654" s="4">
        <v>0</v>
      </c>
      <c r="E654" s="4">
        <v>0</v>
      </c>
      <c r="F654" s="46">
        <f t="shared" si="247"/>
        <v>0</v>
      </c>
      <c r="G654" s="46">
        <v>8773.1450000000004</v>
      </c>
      <c r="H654" s="46">
        <v>1.05100356465448</v>
      </c>
      <c r="I654" s="46">
        <f t="shared" si="253"/>
        <v>0</v>
      </c>
    </row>
    <row r="655" spans="1:9" ht="47.25">
      <c r="A655" s="3" t="s">
        <v>825</v>
      </c>
      <c r="B655" s="61" t="s">
        <v>772</v>
      </c>
      <c r="C655" s="4">
        <v>0</v>
      </c>
      <c r="D655" s="4">
        <v>0</v>
      </c>
      <c r="E655" s="4">
        <v>0</v>
      </c>
      <c r="F655" s="46">
        <f t="shared" si="247"/>
        <v>0</v>
      </c>
      <c r="G655" s="46" t="s">
        <v>10</v>
      </c>
      <c r="H655" s="46">
        <v>1.05100356465448</v>
      </c>
      <c r="I655" s="46" t="s">
        <v>10</v>
      </c>
    </row>
    <row r="656" spans="1:9" ht="63">
      <c r="A656" s="3" t="s">
        <v>826</v>
      </c>
      <c r="B656" s="61" t="s">
        <v>827</v>
      </c>
      <c r="C656" s="4">
        <v>0</v>
      </c>
      <c r="D656" s="4">
        <v>0</v>
      </c>
      <c r="E656" s="4">
        <v>0</v>
      </c>
      <c r="F656" s="46">
        <f t="shared" si="247"/>
        <v>0</v>
      </c>
      <c r="G656" s="46">
        <v>9697.7880000000005</v>
      </c>
      <c r="H656" s="46">
        <v>1.05100356465448</v>
      </c>
      <c r="I656" s="46">
        <f t="shared" ref="I656:I663" si="254">F656*G656*H656/1000</f>
        <v>0</v>
      </c>
    </row>
    <row r="657" spans="1:9" ht="47.25">
      <c r="A657" s="3" t="s">
        <v>828</v>
      </c>
      <c r="B657" s="61" t="s">
        <v>776</v>
      </c>
      <c r="C657" s="4">
        <v>0</v>
      </c>
      <c r="D657" s="4">
        <v>0</v>
      </c>
      <c r="E657" s="4">
        <v>0</v>
      </c>
      <c r="F657" s="46">
        <f t="shared" si="247"/>
        <v>0</v>
      </c>
      <c r="G657" s="46">
        <v>4228.8469999999998</v>
      </c>
      <c r="H657" s="46">
        <v>1.05100356465448</v>
      </c>
      <c r="I657" s="46">
        <f t="shared" si="254"/>
        <v>0</v>
      </c>
    </row>
    <row r="658" spans="1:9" ht="47.25">
      <c r="A658" s="3" t="s">
        <v>829</v>
      </c>
      <c r="B658" s="61" t="s">
        <v>778</v>
      </c>
      <c r="C658" s="4">
        <v>0</v>
      </c>
      <c r="D658" s="4">
        <v>0</v>
      </c>
      <c r="E658" s="4">
        <v>0</v>
      </c>
      <c r="F658" s="46">
        <f t="shared" si="247"/>
        <v>0</v>
      </c>
      <c r="G658" s="46">
        <v>4831.51</v>
      </c>
      <c r="H658" s="46">
        <v>1.05100356465448</v>
      </c>
      <c r="I658" s="46">
        <f t="shared" si="254"/>
        <v>0</v>
      </c>
    </row>
    <row r="659" spans="1:9" ht="47.25">
      <c r="A659" s="3" t="s">
        <v>830</v>
      </c>
      <c r="B659" s="61" t="s">
        <v>782</v>
      </c>
      <c r="C659" s="4">
        <v>0</v>
      </c>
      <c r="D659" s="4">
        <v>0</v>
      </c>
      <c r="E659" s="4">
        <v>0</v>
      </c>
      <c r="F659" s="46">
        <f t="shared" si="247"/>
        <v>0</v>
      </c>
      <c r="G659" s="46">
        <v>4280.8419999999996</v>
      </c>
      <c r="H659" s="46">
        <v>1.05100356465448</v>
      </c>
      <c r="I659" s="46">
        <f t="shared" si="254"/>
        <v>0</v>
      </c>
    </row>
    <row r="660" spans="1:9" ht="47.25">
      <c r="A660" s="3" t="s">
        <v>831</v>
      </c>
      <c r="B660" s="61" t="s">
        <v>832</v>
      </c>
      <c r="C660" s="4">
        <v>0</v>
      </c>
      <c r="D660" s="4">
        <v>0</v>
      </c>
      <c r="E660" s="4">
        <v>0</v>
      </c>
      <c r="F660" s="46">
        <f t="shared" si="247"/>
        <v>0</v>
      </c>
      <c r="G660" s="46">
        <v>4973.884</v>
      </c>
      <c r="H660" s="46">
        <v>1.05100356465448</v>
      </c>
      <c r="I660" s="46">
        <f t="shared" si="254"/>
        <v>0</v>
      </c>
    </row>
    <row r="661" spans="1:9" ht="47.25">
      <c r="A661" s="3" t="s">
        <v>833</v>
      </c>
      <c r="B661" s="61" t="s">
        <v>784</v>
      </c>
      <c r="C661" s="4">
        <v>0</v>
      </c>
      <c r="D661" s="4">
        <v>0</v>
      </c>
      <c r="E661" s="4">
        <v>0</v>
      </c>
      <c r="F661" s="46">
        <f t="shared" si="247"/>
        <v>0</v>
      </c>
      <c r="G661" s="46">
        <v>5445.7129999999997</v>
      </c>
      <c r="H661" s="46">
        <v>1.05100356465448</v>
      </c>
      <c r="I661" s="46">
        <f t="shared" si="254"/>
        <v>0</v>
      </c>
    </row>
    <row r="662" spans="1:9" ht="47.25">
      <c r="A662" s="3" t="s">
        <v>834</v>
      </c>
      <c r="B662" s="61" t="s">
        <v>786</v>
      </c>
      <c r="C662" s="4">
        <v>0</v>
      </c>
      <c r="D662" s="4">
        <v>0</v>
      </c>
      <c r="E662" s="4">
        <v>0</v>
      </c>
      <c r="F662" s="46">
        <f t="shared" si="247"/>
        <v>0</v>
      </c>
      <c r="G662" s="46">
        <v>4406.26</v>
      </c>
      <c r="H662" s="46">
        <v>1.05100356465448</v>
      </c>
      <c r="I662" s="46">
        <f t="shared" si="254"/>
        <v>0</v>
      </c>
    </row>
    <row r="663" spans="1:9" ht="63">
      <c r="A663" s="3" t="s">
        <v>835</v>
      </c>
      <c r="B663" s="61" t="s">
        <v>836</v>
      </c>
      <c r="C663" s="4">
        <v>0</v>
      </c>
      <c r="D663" s="4">
        <v>0</v>
      </c>
      <c r="E663" s="4">
        <v>0</v>
      </c>
      <c r="F663" s="46">
        <f t="shared" si="247"/>
        <v>0</v>
      </c>
      <c r="G663" s="46">
        <v>14522.725</v>
      </c>
      <c r="H663" s="46">
        <v>1.05100356465448</v>
      </c>
      <c r="I663" s="46">
        <f t="shared" si="254"/>
        <v>0</v>
      </c>
    </row>
    <row r="664" spans="1:9" ht="63">
      <c r="A664" s="3" t="s">
        <v>837</v>
      </c>
      <c r="B664" s="61" t="s">
        <v>788</v>
      </c>
      <c r="C664" s="4">
        <v>0</v>
      </c>
      <c r="D664" s="4">
        <v>0</v>
      </c>
      <c r="E664" s="4">
        <v>0</v>
      </c>
      <c r="F664" s="46">
        <f t="shared" si="247"/>
        <v>0</v>
      </c>
      <c r="G664" s="46" t="s">
        <v>10</v>
      </c>
      <c r="H664" s="46">
        <v>1.05100356465448</v>
      </c>
      <c r="I664" s="46" t="s">
        <v>10</v>
      </c>
    </row>
    <row r="665" spans="1:9" ht="47.25">
      <c r="A665" s="3" t="s">
        <v>839</v>
      </c>
      <c r="B665" s="61" t="s">
        <v>838</v>
      </c>
      <c r="C665" s="4">
        <v>0</v>
      </c>
      <c r="D665" s="4">
        <v>0</v>
      </c>
      <c r="E665" s="4">
        <v>0</v>
      </c>
      <c r="F665" s="46">
        <f t="shared" si="247"/>
        <v>0</v>
      </c>
      <c r="G665" s="46">
        <v>12746.321</v>
      </c>
      <c r="H665" s="46">
        <v>1.05100356465448</v>
      </c>
      <c r="I665" s="46">
        <f t="shared" ref="I665:I667" si="255">F665*G665*H665/1000</f>
        <v>0</v>
      </c>
    </row>
    <row r="666" spans="1:9" ht="63">
      <c r="A666" s="3" t="s">
        <v>841</v>
      </c>
      <c r="B666" s="61" t="s">
        <v>840</v>
      </c>
      <c r="C666" s="4">
        <v>0</v>
      </c>
      <c r="D666" s="4">
        <v>0</v>
      </c>
      <c r="E666" s="4">
        <v>0</v>
      </c>
      <c r="F666" s="46">
        <f t="shared" si="247"/>
        <v>0</v>
      </c>
      <c r="G666" s="46">
        <v>10884.873</v>
      </c>
      <c r="H666" s="46">
        <v>1.05100356465448</v>
      </c>
      <c r="I666" s="46">
        <f t="shared" si="255"/>
        <v>0</v>
      </c>
    </row>
    <row r="667" spans="1:9" ht="63">
      <c r="A667" s="3" t="s">
        <v>2392</v>
      </c>
      <c r="B667" s="61" t="s">
        <v>842</v>
      </c>
      <c r="C667" s="4">
        <v>0</v>
      </c>
      <c r="D667" s="4">
        <v>0</v>
      </c>
      <c r="E667" s="4">
        <v>0</v>
      </c>
      <c r="F667" s="46">
        <f t="shared" si="247"/>
        <v>0</v>
      </c>
      <c r="G667" s="46">
        <v>9047.0660000000007</v>
      </c>
      <c r="H667" s="46">
        <v>1.05100356465448</v>
      </c>
      <c r="I667" s="46">
        <f t="shared" si="255"/>
        <v>0</v>
      </c>
    </row>
    <row r="668" spans="1:9" ht="31.5">
      <c r="A668" s="3" t="s">
        <v>843</v>
      </c>
      <c r="B668" s="61" t="s">
        <v>727</v>
      </c>
      <c r="C668" s="46">
        <f>SUM(C669:C682)</f>
        <v>0</v>
      </c>
      <c r="D668" s="46">
        <f>SUM(D669:D682)</f>
        <v>0.14199999999999999</v>
      </c>
      <c r="E668" s="46">
        <f>SUM(E669:E682)</f>
        <v>11.786999999999999</v>
      </c>
      <c r="F668" s="46">
        <f t="shared" si="247"/>
        <v>3.9763333333333328</v>
      </c>
      <c r="G668" s="46" t="s">
        <v>10</v>
      </c>
      <c r="H668" s="46" t="s">
        <v>10</v>
      </c>
      <c r="I668" s="46">
        <f>SUM(I669:I682)</f>
        <v>5.8394596238055749</v>
      </c>
    </row>
    <row r="669" spans="1:9" ht="47.25">
      <c r="A669" s="3" t="s">
        <v>844</v>
      </c>
      <c r="B669" s="61" t="s">
        <v>768</v>
      </c>
      <c r="C669" s="4">
        <v>0</v>
      </c>
      <c r="D669" s="4">
        <v>0</v>
      </c>
      <c r="E669" s="4">
        <v>0</v>
      </c>
      <c r="F669" s="46">
        <f t="shared" si="247"/>
        <v>0</v>
      </c>
      <c r="G669" s="46" t="s">
        <v>10</v>
      </c>
      <c r="H669" s="46">
        <v>1.05100356465448</v>
      </c>
      <c r="I669" s="46" t="s">
        <v>10</v>
      </c>
    </row>
    <row r="670" spans="1:9" ht="47.25">
      <c r="A670" s="3" t="s">
        <v>845</v>
      </c>
      <c r="B670" s="61" t="s">
        <v>770</v>
      </c>
      <c r="C670" s="4">
        <v>0</v>
      </c>
      <c r="D670" s="4">
        <v>0</v>
      </c>
      <c r="E670" s="4">
        <v>0</v>
      </c>
      <c r="F670" s="46">
        <f t="shared" si="247"/>
        <v>0</v>
      </c>
      <c r="G670" s="46">
        <v>2609.1509999999998</v>
      </c>
      <c r="H670" s="46">
        <v>1.05100356465448</v>
      </c>
      <c r="I670" s="46">
        <f t="shared" ref="I670" si="256">F670*G670*H670/1000</f>
        <v>0</v>
      </c>
    </row>
    <row r="671" spans="1:9" ht="47.25">
      <c r="A671" s="3" t="s">
        <v>846</v>
      </c>
      <c r="B671" s="61" t="s">
        <v>818</v>
      </c>
      <c r="C671" s="4">
        <v>0</v>
      </c>
      <c r="D671" s="4">
        <v>0</v>
      </c>
      <c r="E671" s="4">
        <v>0</v>
      </c>
      <c r="F671" s="46">
        <f t="shared" si="247"/>
        <v>0</v>
      </c>
      <c r="G671" s="46" t="s">
        <v>10</v>
      </c>
      <c r="H671" s="46">
        <v>1.05100356465448</v>
      </c>
      <c r="I671" s="46" t="s">
        <v>10</v>
      </c>
    </row>
    <row r="672" spans="1:9" ht="47.25">
      <c r="A672" s="3" t="s">
        <v>847</v>
      </c>
      <c r="B672" s="61" t="s">
        <v>820</v>
      </c>
      <c r="C672" s="4">
        <v>0</v>
      </c>
      <c r="D672" s="4">
        <v>0</v>
      </c>
      <c r="E672" s="4">
        <v>0</v>
      </c>
      <c r="F672" s="46">
        <f t="shared" si="247"/>
        <v>0</v>
      </c>
      <c r="G672" s="46" t="s">
        <v>10</v>
      </c>
      <c r="H672" s="46">
        <v>1.05100356465448</v>
      </c>
      <c r="I672" s="46" t="s">
        <v>10</v>
      </c>
    </row>
    <row r="673" spans="1:9" ht="47.25">
      <c r="A673" s="3" t="s">
        <v>848</v>
      </c>
      <c r="B673" s="61" t="s">
        <v>822</v>
      </c>
      <c r="C673" s="4">
        <v>0</v>
      </c>
      <c r="D673" s="4">
        <v>0</v>
      </c>
      <c r="E673" s="4">
        <v>0</v>
      </c>
      <c r="F673" s="46">
        <f t="shared" si="247"/>
        <v>0</v>
      </c>
      <c r="G673" s="46" t="s">
        <v>10</v>
      </c>
      <c r="H673" s="46">
        <v>1.05100356465448</v>
      </c>
      <c r="I673" s="46" t="s">
        <v>10</v>
      </c>
    </row>
    <row r="674" spans="1:9" ht="47.25">
      <c r="A674" s="3" t="s">
        <v>849</v>
      </c>
      <c r="B674" s="61" t="s">
        <v>824</v>
      </c>
      <c r="C674" s="4">
        <v>0</v>
      </c>
      <c r="D674" s="4">
        <v>0</v>
      </c>
      <c r="E674" s="4">
        <v>0</v>
      </c>
      <c r="F674" s="46">
        <f t="shared" si="247"/>
        <v>0</v>
      </c>
      <c r="G674" s="46" t="s">
        <v>10</v>
      </c>
      <c r="H674" s="46">
        <v>1.05100356465448</v>
      </c>
      <c r="I674" s="46" t="s">
        <v>10</v>
      </c>
    </row>
    <row r="675" spans="1:9" ht="47.25">
      <c r="A675" s="3" t="s">
        <v>850</v>
      </c>
      <c r="B675" s="61" t="s">
        <v>772</v>
      </c>
      <c r="C675" s="4">
        <v>0</v>
      </c>
      <c r="D675" s="4">
        <v>0</v>
      </c>
      <c r="E675" s="4">
        <v>1.4279999999999999</v>
      </c>
      <c r="F675" s="46">
        <f t="shared" si="247"/>
        <v>0.47599999999999998</v>
      </c>
      <c r="G675" s="46">
        <v>2799.8609999999999</v>
      </c>
      <c r="H675" s="46">
        <v>1.05100356465448</v>
      </c>
      <c r="I675" s="46">
        <f t="shared" ref="I675" si="257">F675*G675*H675/1000</f>
        <v>1.4007080123716389</v>
      </c>
    </row>
    <row r="676" spans="1:9" ht="47.25">
      <c r="A676" s="3" t="s">
        <v>851</v>
      </c>
      <c r="B676" s="61" t="s">
        <v>776</v>
      </c>
      <c r="C676" s="4">
        <v>0</v>
      </c>
      <c r="D676" s="4">
        <v>0</v>
      </c>
      <c r="E676" s="4">
        <v>0</v>
      </c>
      <c r="F676" s="46">
        <f t="shared" si="247"/>
        <v>0</v>
      </c>
      <c r="G676" s="46" t="s">
        <v>10</v>
      </c>
      <c r="H676" s="46">
        <v>1.05100356465448</v>
      </c>
      <c r="I676" s="46" t="s">
        <v>10</v>
      </c>
    </row>
    <row r="677" spans="1:9" ht="47.25">
      <c r="A677" s="3" t="s">
        <v>852</v>
      </c>
      <c r="B677" s="61" t="s">
        <v>778</v>
      </c>
      <c r="C677" s="4">
        <v>0</v>
      </c>
      <c r="D677" s="4">
        <v>0</v>
      </c>
      <c r="E677" s="4">
        <v>0</v>
      </c>
      <c r="F677" s="46">
        <f t="shared" si="247"/>
        <v>0</v>
      </c>
      <c r="G677" s="46" t="s">
        <v>10</v>
      </c>
      <c r="H677" s="46">
        <v>1.05100356465448</v>
      </c>
      <c r="I677" s="46" t="s">
        <v>10</v>
      </c>
    </row>
    <row r="678" spans="1:9" ht="47.25">
      <c r="A678" s="3" t="s">
        <v>853</v>
      </c>
      <c r="B678" s="61" t="s">
        <v>782</v>
      </c>
      <c r="C678" s="4">
        <v>0</v>
      </c>
      <c r="D678" s="4">
        <v>0</v>
      </c>
      <c r="E678" s="4">
        <v>10.359</v>
      </c>
      <c r="F678" s="46">
        <f t="shared" si="247"/>
        <v>3.4529999999999998</v>
      </c>
      <c r="G678" s="46">
        <v>1112.5309999999999</v>
      </c>
      <c r="H678" s="46">
        <v>1.05100356465448</v>
      </c>
      <c r="I678" s="46">
        <f t="shared" ref="I678:I680" si="258">F678*G678*H678/1000</f>
        <v>4.0375032835610813</v>
      </c>
    </row>
    <row r="679" spans="1:9" ht="47.25">
      <c r="A679" s="3" t="s">
        <v>854</v>
      </c>
      <c r="B679" s="61" t="s">
        <v>832</v>
      </c>
      <c r="C679" s="4">
        <v>0</v>
      </c>
      <c r="D679" s="46">
        <v>0.14199999999999999</v>
      </c>
      <c r="E679" s="46">
        <v>0</v>
      </c>
      <c r="F679" s="46">
        <f t="shared" si="247"/>
        <v>4.7333333333333331E-2</v>
      </c>
      <c r="G679" s="46">
        <v>8065.6980000000003</v>
      </c>
      <c r="H679" s="46">
        <v>1.05100356465448</v>
      </c>
      <c r="I679" s="46">
        <f t="shared" si="258"/>
        <v>0.40124832787285475</v>
      </c>
    </row>
    <row r="680" spans="1:9" ht="47.25">
      <c r="A680" s="3" t="s">
        <v>855</v>
      </c>
      <c r="B680" s="61" t="s">
        <v>784</v>
      </c>
      <c r="C680" s="4">
        <v>0</v>
      </c>
      <c r="D680" s="4">
        <v>0</v>
      </c>
      <c r="E680" s="4">
        <v>0</v>
      </c>
      <c r="F680" s="46">
        <f t="shared" si="247"/>
        <v>0</v>
      </c>
      <c r="G680" s="46">
        <v>5582.41</v>
      </c>
      <c r="H680" s="46">
        <v>1.05100356465448</v>
      </c>
      <c r="I680" s="46">
        <f t="shared" si="258"/>
        <v>0</v>
      </c>
    </row>
    <row r="681" spans="1:9" ht="47.25">
      <c r="A681" s="3" t="s">
        <v>856</v>
      </c>
      <c r="B681" s="61" t="s">
        <v>786</v>
      </c>
      <c r="C681" s="4">
        <v>0</v>
      </c>
      <c r="D681" s="4">
        <v>0</v>
      </c>
      <c r="E681" s="4">
        <v>0</v>
      </c>
      <c r="F681" s="46">
        <f t="shared" si="247"/>
        <v>0</v>
      </c>
      <c r="G681" s="46" t="s">
        <v>10</v>
      </c>
      <c r="H681" s="46">
        <v>1.05100356465448</v>
      </c>
      <c r="I681" s="46" t="s">
        <v>10</v>
      </c>
    </row>
    <row r="682" spans="1:9" ht="63">
      <c r="A682" s="3" t="s">
        <v>857</v>
      </c>
      <c r="B682" s="61" t="s">
        <v>842</v>
      </c>
      <c r="C682" s="4">
        <v>0</v>
      </c>
      <c r="D682" s="4">
        <v>0</v>
      </c>
      <c r="E682" s="4">
        <v>0</v>
      </c>
      <c r="F682" s="46">
        <f t="shared" si="247"/>
        <v>0</v>
      </c>
      <c r="G682" s="46" t="s">
        <v>10</v>
      </c>
      <c r="H682" s="46">
        <v>1.05100356465448</v>
      </c>
      <c r="I682" s="46" t="s">
        <v>10</v>
      </c>
    </row>
    <row r="683" spans="1:9" ht="31.5">
      <c r="A683" s="44" t="s">
        <v>858</v>
      </c>
      <c r="B683" s="69" t="s">
        <v>7</v>
      </c>
      <c r="C683" s="78">
        <f>C684+C687</f>
        <v>0</v>
      </c>
      <c r="D683" s="78">
        <f t="shared" ref="D683:E683" si="259">D684+D687</f>
        <v>0</v>
      </c>
      <c r="E683" s="78">
        <f t="shared" si="259"/>
        <v>1</v>
      </c>
      <c r="F683" s="78">
        <f t="shared" si="247"/>
        <v>0.33333333333333331</v>
      </c>
      <c r="G683" s="78" t="s">
        <v>10</v>
      </c>
      <c r="H683" s="78" t="s">
        <v>10</v>
      </c>
      <c r="I683" s="78">
        <f t="shared" ref="I683" si="260">I684+I687</f>
        <v>1265.5077868481144</v>
      </c>
    </row>
    <row r="684" spans="1:9" ht="31.5">
      <c r="A684" s="3" t="s">
        <v>859</v>
      </c>
      <c r="B684" s="61" t="s">
        <v>727</v>
      </c>
      <c r="C684" s="46">
        <f>C685</f>
        <v>0</v>
      </c>
      <c r="D684" s="46">
        <f t="shared" ref="D684:E685" si="261">D685</f>
        <v>0</v>
      </c>
      <c r="E684" s="46">
        <f t="shared" si="261"/>
        <v>0</v>
      </c>
      <c r="F684" s="46">
        <f t="shared" si="247"/>
        <v>0</v>
      </c>
      <c r="G684" s="46" t="s">
        <v>10</v>
      </c>
      <c r="H684" s="46" t="s">
        <v>10</v>
      </c>
      <c r="I684" s="46">
        <f t="shared" ref="I684:I685" si="262">I685</f>
        <v>0</v>
      </c>
    </row>
    <row r="685" spans="1:9">
      <c r="A685" s="3" t="s">
        <v>860</v>
      </c>
      <c r="B685" s="62" t="s">
        <v>861</v>
      </c>
      <c r="C685" s="46">
        <f>C686</f>
        <v>0</v>
      </c>
      <c r="D685" s="46">
        <f t="shared" si="261"/>
        <v>0</v>
      </c>
      <c r="E685" s="46">
        <f t="shared" si="261"/>
        <v>0</v>
      </c>
      <c r="F685" s="46">
        <f t="shared" si="247"/>
        <v>0</v>
      </c>
      <c r="G685" s="46" t="s">
        <v>10</v>
      </c>
      <c r="H685" s="46" t="s">
        <v>10</v>
      </c>
      <c r="I685" s="46">
        <f t="shared" si="262"/>
        <v>0</v>
      </c>
    </row>
    <row r="686" spans="1:9" ht="31.5">
      <c r="A686" s="47" t="s">
        <v>862</v>
      </c>
      <c r="B686" s="63" t="s">
        <v>863</v>
      </c>
      <c r="C686" s="4">
        <v>0</v>
      </c>
      <c r="D686" s="4">
        <v>0</v>
      </c>
      <c r="E686" s="4">
        <v>0</v>
      </c>
      <c r="F686" s="46">
        <f t="shared" si="247"/>
        <v>0</v>
      </c>
      <c r="G686" s="48">
        <v>1038979</v>
      </c>
      <c r="H686" s="46">
        <v>1.05100356465448</v>
      </c>
      <c r="I686" s="46">
        <f t="shared" ref="I686" si="263">F686*G686*H686/1000</f>
        <v>0</v>
      </c>
    </row>
    <row r="687" spans="1:9">
      <c r="A687" s="3" t="s">
        <v>864</v>
      </c>
      <c r="B687" s="61" t="s">
        <v>713</v>
      </c>
      <c r="C687" s="46">
        <f>C688+C691</f>
        <v>0</v>
      </c>
      <c r="D687" s="46">
        <f t="shared" ref="D687:E687" si="264">D688+D691</f>
        <v>0</v>
      </c>
      <c r="E687" s="46">
        <f t="shared" si="264"/>
        <v>1</v>
      </c>
      <c r="F687" s="46">
        <f t="shared" si="247"/>
        <v>0.33333333333333331</v>
      </c>
      <c r="G687" s="46" t="s">
        <v>10</v>
      </c>
      <c r="H687" s="46" t="s">
        <v>10</v>
      </c>
      <c r="I687" s="46">
        <f t="shared" ref="I687" si="265">I688+I691</f>
        <v>1265.5077868481144</v>
      </c>
    </row>
    <row r="688" spans="1:9">
      <c r="A688" s="3" t="s">
        <v>865</v>
      </c>
      <c r="B688" s="62" t="s">
        <v>861</v>
      </c>
      <c r="C688" s="46">
        <f>SUM(C689:C690)</f>
        <v>0</v>
      </c>
      <c r="D688" s="46">
        <f t="shared" ref="D688:E688" si="266">SUM(D689:D690)</f>
        <v>0</v>
      </c>
      <c r="E688" s="46">
        <f t="shared" si="266"/>
        <v>0</v>
      </c>
      <c r="F688" s="46">
        <f t="shared" si="247"/>
        <v>0</v>
      </c>
      <c r="G688" s="46" t="s">
        <v>10</v>
      </c>
      <c r="H688" s="46" t="s">
        <v>10</v>
      </c>
      <c r="I688" s="46">
        <f t="shared" ref="I688" si="267">SUM(I689:I690)</f>
        <v>0</v>
      </c>
    </row>
    <row r="689" spans="1:9" ht="31.5">
      <c r="A689" s="47" t="s">
        <v>866</v>
      </c>
      <c r="B689" s="63" t="s">
        <v>867</v>
      </c>
      <c r="C689" s="4">
        <v>0</v>
      </c>
      <c r="D689" s="4">
        <v>0</v>
      </c>
      <c r="E689" s="4">
        <v>0</v>
      </c>
      <c r="F689" s="46">
        <f t="shared" si="247"/>
        <v>0</v>
      </c>
      <c r="G689" s="48">
        <v>19877326</v>
      </c>
      <c r="H689" s="46">
        <v>1.05100356465448</v>
      </c>
      <c r="I689" s="46">
        <f t="shared" ref="I689:I690" si="268">F689*G689*H689/1000</f>
        <v>0</v>
      </c>
    </row>
    <row r="690" spans="1:9" ht="31.5">
      <c r="A690" s="47" t="s">
        <v>868</v>
      </c>
      <c r="B690" s="63" t="s">
        <v>869</v>
      </c>
      <c r="C690" s="4">
        <v>0</v>
      </c>
      <c r="D690" s="4">
        <v>0</v>
      </c>
      <c r="E690" s="4">
        <v>0</v>
      </c>
      <c r="F690" s="46">
        <f t="shared" si="247"/>
        <v>0</v>
      </c>
      <c r="G690" s="48">
        <v>22559798</v>
      </c>
      <c r="H690" s="46">
        <v>1.05100356465448</v>
      </c>
      <c r="I690" s="46">
        <f t="shared" si="268"/>
        <v>0</v>
      </c>
    </row>
    <row r="691" spans="1:9">
      <c r="A691" s="3" t="s">
        <v>870</v>
      </c>
      <c r="B691" s="64" t="s">
        <v>871</v>
      </c>
      <c r="C691" s="4">
        <f>C692</f>
        <v>0</v>
      </c>
      <c r="D691" s="4">
        <f>D692</f>
        <v>0</v>
      </c>
      <c r="E691" s="4">
        <f>E692</f>
        <v>1</v>
      </c>
      <c r="F691" s="46">
        <f t="shared" si="247"/>
        <v>0.33333333333333331</v>
      </c>
      <c r="G691" s="46" t="s">
        <v>10</v>
      </c>
      <c r="H691" s="46" t="s">
        <v>10</v>
      </c>
      <c r="I691" s="4">
        <f>I692</f>
        <v>1265.5077868481144</v>
      </c>
    </row>
    <row r="692" spans="1:9">
      <c r="A692" s="47" t="s">
        <v>872</v>
      </c>
      <c r="B692" s="63" t="s">
        <v>873</v>
      </c>
      <c r="C692" s="4">
        <v>0</v>
      </c>
      <c r="D692" s="4">
        <v>0</v>
      </c>
      <c r="E692" s="4">
        <v>1</v>
      </c>
      <c r="F692" s="46">
        <f t="shared" si="247"/>
        <v>0.33333333333333331</v>
      </c>
      <c r="G692" s="48">
        <v>3612284</v>
      </c>
      <c r="H692" s="46">
        <v>1.05100356465448</v>
      </c>
      <c r="I692" s="46">
        <f t="shared" ref="I692" si="269">F692*G692*H692/1000</f>
        <v>1265.5077868481144</v>
      </c>
    </row>
    <row r="693" spans="1:9" ht="78.75">
      <c r="A693" s="44" t="s">
        <v>874</v>
      </c>
      <c r="B693" s="69" t="s">
        <v>8</v>
      </c>
      <c r="C693" s="78">
        <f>C694+C712</f>
        <v>4039</v>
      </c>
      <c r="D693" s="78">
        <f t="shared" ref="D693:E693" si="270">D694+D712</f>
        <v>316.10000000000002</v>
      </c>
      <c r="E693" s="78">
        <f t="shared" si="270"/>
        <v>3436</v>
      </c>
      <c r="F693" s="78">
        <f t="shared" si="247"/>
        <v>2597.0333333333333</v>
      </c>
      <c r="G693" s="78" t="s">
        <v>10</v>
      </c>
      <c r="H693" s="78" t="s">
        <v>10</v>
      </c>
      <c r="I693" s="78">
        <f t="shared" ref="I693" si="271">I694+I712</f>
        <v>33782.231360424601</v>
      </c>
    </row>
    <row r="694" spans="1:9" ht="31.5">
      <c r="A694" s="3" t="s">
        <v>875</v>
      </c>
      <c r="B694" s="64" t="s">
        <v>876</v>
      </c>
      <c r="C694" s="4">
        <f>C695+C705</f>
        <v>4039</v>
      </c>
      <c r="D694" s="4">
        <f t="shared" ref="D694:E694" si="272">D695+D705</f>
        <v>316.10000000000002</v>
      </c>
      <c r="E694" s="4">
        <f t="shared" si="272"/>
        <v>3436</v>
      </c>
      <c r="F694" s="46">
        <f t="shared" si="247"/>
        <v>2597.0333333333333</v>
      </c>
      <c r="G694" s="46" t="s">
        <v>10</v>
      </c>
      <c r="H694" s="46" t="s">
        <v>10</v>
      </c>
      <c r="I694" s="4">
        <f t="shared" ref="I694" si="273">I695+I705</f>
        <v>33782.231360424601</v>
      </c>
    </row>
    <row r="695" spans="1:9">
      <c r="A695" s="3" t="s">
        <v>877</v>
      </c>
      <c r="B695" s="61" t="s">
        <v>713</v>
      </c>
      <c r="C695" s="46">
        <f>SUM(C696:C704)</f>
        <v>29</v>
      </c>
      <c r="D695" s="46">
        <f t="shared" ref="D695:E695" si="274">SUM(D696:D704)</f>
        <v>10</v>
      </c>
      <c r="E695" s="46">
        <f t="shared" si="274"/>
        <v>102</v>
      </c>
      <c r="F695" s="46">
        <f t="shared" si="247"/>
        <v>47</v>
      </c>
      <c r="G695" s="46" t="s">
        <v>10</v>
      </c>
      <c r="H695" s="46" t="s">
        <v>10</v>
      </c>
      <c r="I695" s="46">
        <f t="shared" ref="I695" si="275">SUM(I696:I704)</f>
        <v>607.2057484399146</v>
      </c>
    </row>
    <row r="696" spans="1:9" ht="31.5">
      <c r="A696" s="47" t="s">
        <v>878</v>
      </c>
      <c r="B696" s="63" t="s">
        <v>879</v>
      </c>
      <c r="C696" s="4">
        <v>29</v>
      </c>
      <c r="D696" s="4">
        <v>10</v>
      </c>
      <c r="E696" s="4">
        <v>15</v>
      </c>
      <c r="F696" s="46">
        <f t="shared" si="247"/>
        <v>18</v>
      </c>
      <c r="G696" s="48">
        <v>21191</v>
      </c>
      <c r="H696" s="46">
        <v>1.05100356465448</v>
      </c>
      <c r="I696" s="46">
        <f t="shared" ref="I696:I704" si="276">F696*G696*H696/1000</f>
        <v>400.89269769467552</v>
      </c>
    </row>
    <row r="697" spans="1:9" ht="31.5">
      <c r="A697" s="47" t="s">
        <v>880</v>
      </c>
      <c r="B697" s="63" t="s">
        <v>881</v>
      </c>
      <c r="C697" s="4">
        <v>0</v>
      </c>
      <c r="D697" s="4">
        <v>0</v>
      </c>
      <c r="E697" s="4">
        <v>15</v>
      </c>
      <c r="F697" s="46">
        <f t="shared" si="247"/>
        <v>5</v>
      </c>
      <c r="G697" s="48">
        <v>10945</v>
      </c>
      <c r="H697" s="46">
        <v>1.05100356465448</v>
      </c>
      <c r="I697" s="46">
        <f t="shared" si="276"/>
        <v>57.516170075716417</v>
      </c>
    </row>
    <row r="698" spans="1:9" ht="31.5">
      <c r="A698" s="47" t="s">
        <v>882</v>
      </c>
      <c r="B698" s="63" t="s">
        <v>883</v>
      </c>
      <c r="C698" s="4">
        <v>0</v>
      </c>
      <c r="D698" s="4">
        <v>0</v>
      </c>
      <c r="E698" s="4">
        <v>72</v>
      </c>
      <c r="F698" s="46">
        <f t="shared" si="247"/>
        <v>24</v>
      </c>
      <c r="G698" s="48">
        <v>5899</v>
      </c>
      <c r="H698" s="46">
        <v>1.05100356465448</v>
      </c>
      <c r="I698" s="46">
        <f t="shared" si="276"/>
        <v>148.79688066952266</v>
      </c>
    </row>
    <row r="699" spans="1:9" ht="31.5">
      <c r="A699" s="47" t="s">
        <v>884</v>
      </c>
      <c r="B699" s="63" t="s">
        <v>885</v>
      </c>
      <c r="C699" s="4">
        <v>0</v>
      </c>
      <c r="D699" s="4">
        <v>0</v>
      </c>
      <c r="E699" s="4">
        <v>0</v>
      </c>
      <c r="F699" s="46">
        <f t="shared" si="247"/>
        <v>0</v>
      </c>
      <c r="G699" s="48">
        <v>4334</v>
      </c>
      <c r="H699" s="46">
        <v>1.05100356465448</v>
      </c>
      <c r="I699" s="46">
        <f t="shared" si="276"/>
        <v>0</v>
      </c>
    </row>
    <row r="700" spans="1:9" ht="31.5">
      <c r="A700" s="47" t="s">
        <v>886</v>
      </c>
      <c r="B700" s="63" t="s">
        <v>887</v>
      </c>
      <c r="C700" s="4">
        <v>0</v>
      </c>
      <c r="D700" s="4">
        <v>0</v>
      </c>
      <c r="E700" s="4">
        <v>0</v>
      </c>
      <c r="F700" s="46">
        <f t="shared" si="247"/>
        <v>0</v>
      </c>
      <c r="G700" s="48">
        <v>3289</v>
      </c>
      <c r="H700" s="46">
        <v>1.05100356465448</v>
      </c>
      <c r="I700" s="46">
        <f t="shared" si="276"/>
        <v>0</v>
      </c>
    </row>
    <row r="701" spans="1:9" ht="47.25">
      <c r="A701" s="47" t="s">
        <v>888</v>
      </c>
      <c r="B701" s="63" t="s">
        <v>889</v>
      </c>
      <c r="C701" s="4">
        <v>0</v>
      </c>
      <c r="D701" s="4">
        <v>0</v>
      </c>
      <c r="E701" s="4">
        <v>0</v>
      </c>
      <c r="F701" s="46">
        <f t="shared" si="247"/>
        <v>0</v>
      </c>
      <c r="G701" s="48">
        <v>20437</v>
      </c>
      <c r="H701" s="46">
        <v>1.05100356465448</v>
      </c>
      <c r="I701" s="46">
        <f t="shared" si="276"/>
        <v>0</v>
      </c>
    </row>
    <row r="702" spans="1:9" ht="47.25">
      <c r="A702" s="47" t="s">
        <v>890</v>
      </c>
      <c r="B702" s="63" t="s">
        <v>891</v>
      </c>
      <c r="C702" s="4">
        <v>0</v>
      </c>
      <c r="D702" s="4">
        <v>0</v>
      </c>
      <c r="E702" s="4">
        <v>0</v>
      </c>
      <c r="F702" s="46">
        <f t="shared" si="247"/>
        <v>0</v>
      </c>
      <c r="G702" s="48">
        <v>7494</v>
      </c>
      <c r="H702" s="46">
        <v>1.05100356465448</v>
      </c>
      <c r="I702" s="46">
        <f t="shared" si="276"/>
        <v>0</v>
      </c>
    </row>
    <row r="703" spans="1:9" ht="47.25">
      <c r="A703" s="47" t="s">
        <v>892</v>
      </c>
      <c r="B703" s="63" t="s">
        <v>893</v>
      </c>
      <c r="C703" s="4">
        <v>0</v>
      </c>
      <c r="D703" s="4">
        <v>0</v>
      </c>
      <c r="E703" s="4">
        <v>0</v>
      </c>
      <c r="F703" s="46">
        <f t="shared" ref="F703:F766" si="277">(C703+D703+E703)/3</f>
        <v>0</v>
      </c>
      <c r="G703" s="48">
        <v>5785</v>
      </c>
      <c r="H703" s="46">
        <v>1.05100356465448</v>
      </c>
      <c r="I703" s="46">
        <f t="shared" si="276"/>
        <v>0</v>
      </c>
    </row>
    <row r="704" spans="1:9" ht="47.25">
      <c r="A704" s="47" t="s">
        <v>894</v>
      </c>
      <c r="B704" s="63" t="s">
        <v>893</v>
      </c>
      <c r="C704" s="4">
        <v>0</v>
      </c>
      <c r="D704" s="4">
        <v>0</v>
      </c>
      <c r="E704" s="4">
        <v>0</v>
      </c>
      <c r="F704" s="46">
        <f t="shared" si="277"/>
        <v>0</v>
      </c>
      <c r="G704" s="48">
        <v>15414</v>
      </c>
      <c r="H704" s="46">
        <v>1.05100356465448</v>
      </c>
      <c r="I704" s="46">
        <f t="shared" si="276"/>
        <v>0</v>
      </c>
    </row>
    <row r="705" spans="1:9" ht="31.5">
      <c r="A705" s="3" t="s">
        <v>895</v>
      </c>
      <c r="B705" s="61" t="s">
        <v>727</v>
      </c>
      <c r="C705" s="4">
        <f>SUM(C706:C711)</f>
        <v>4010</v>
      </c>
      <c r="D705" s="4">
        <f t="shared" ref="D705:E705" si="278">SUM(D706:D711)</f>
        <v>306.10000000000002</v>
      </c>
      <c r="E705" s="4">
        <f t="shared" si="278"/>
        <v>3334</v>
      </c>
      <c r="F705" s="46">
        <f t="shared" si="277"/>
        <v>2550.0333333333333</v>
      </c>
      <c r="G705" s="46" t="s">
        <v>10</v>
      </c>
      <c r="H705" s="46" t="s">
        <v>10</v>
      </c>
      <c r="I705" s="4">
        <f t="shared" ref="I705" si="279">SUM(I706:I711)</f>
        <v>33175.025611984689</v>
      </c>
    </row>
    <row r="706" spans="1:9" ht="31.5">
      <c r="A706" s="47" t="s">
        <v>896</v>
      </c>
      <c r="B706" s="63" t="s">
        <v>879</v>
      </c>
      <c r="C706" s="4">
        <v>1377</v>
      </c>
      <c r="D706" s="4">
        <v>271.10000000000002</v>
      </c>
      <c r="E706" s="4">
        <f>412+328</f>
        <v>740</v>
      </c>
      <c r="F706" s="46">
        <f t="shared" si="277"/>
        <v>796.0333333333333</v>
      </c>
      <c r="G706" s="48">
        <v>23260</v>
      </c>
      <c r="H706" s="46">
        <v>1.05100356465448</v>
      </c>
      <c r="I706" s="46">
        <f t="shared" ref="I706:I711" si="280">F706*G706*H706/1000</f>
        <v>19460.103837532239</v>
      </c>
    </row>
    <row r="707" spans="1:9" ht="31.5">
      <c r="A707" s="47" t="s">
        <v>897</v>
      </c>
      <c r="B707" s="63" t="s">
        <v>881</v>
      </c>
      <c r="C707" s="4">
        <v>1935</v>
      </c>
      <c r="D707" s="4">
        <v>20</v>
      </c>
      <c r="E707" s="4">
        <f>530+224</f>
        <v>754</v>
      </c>
      <c r="F707" s="46">
        <f t="shared" si="277"/>
        <v>903</v>
      </c>
      <c r="G707" s="48">
        <v>10437</v>
      </c>
      <c r="H707" s="46">
        <v>1.05100356465448</v>
      </c>
      <c r="I707" s="46">
        <f t="shared" si="280"/>
        <v>9905.2997564818234</v>
      </c>
    </row>
    <row r="708" spans="1:9" ht="31.5">
      <c r="A708" s="47" t="s">
        <v>898</v>
      </c>
      <c r="B708" s="63" t="s">
        <v>883</v>
      </c>
      <c r="C708" s="4">
        <v>512</v>
      </c>
      <c r="D708" s="4">
        <v>15</v>
      </c>
      <c r="E708" s="4">
        <v>1174</v>
      </c>
      <c r="F708" s="46">
        <f t="shared" si="277"/>
        <v>567</v>
      </c>
      <c r="G708" s="48">
        <v>5395</v>
      </c>
      <c r="H708" s="46">
        <v>1.05100356465448</v>
      </c>
      <c r="I708" s="46">
        <f t="shared" si="280"/>
        <v>3214.9831191532912</v>
      </c>
    </row>
    <row r="709" spans="1:9" ht="31.5">
      <c r="A709" s="47" t="s">
        <v>899</v>
      </c>
      <c r="B709" s="63" t="s">
        <v>885</v>
      </c>
      <c r="C709" s="4">
        <v>186</v>
      </c>
      <c r="D709" s="4">
        <v>0</v>
      </c>
      <c r="E709" s="4">
        <v>0</v>
      </c>
      <c r="F709" s="46">
        <f t="shared" si="277"/>
        <v>62</v>
      </c>
      <c r="G709" s="48">
        <v>2598</v>
      </c>
      <c r="H709" s="46">
        <v>1.05100356465448</v>
      </c>
      <c r="I709" s="46">
        <f t="shared" si="280"/>
        <v>169.29145018028504</v>
      </c>
    </row>
    <row r="710" spans="1:9" ht="31.5">
      <c r="A710" s="47" t="s">
        <v>900</v>
      </c>
      <c r="B710" s="63" t="s">
        <v>887</v>
      </c>
      <c r="C710" s="4">
        <v>0</v>
      </c>
      <c r="D710" s="4">
        <v>0</v>
      </c>
      <c r="E710" s="4">
        <f>471+195</f>
        <v>666</v>
      </c>
      <c r="F710" s="46">
        <f t="shared" si="277"/>
        <v>222</v>
      </c>
      <c r="G710" s="48">
        <v>1823</v>
      </c>
      <c r="H710" s="46">
        <v>1.05100356465448</v>
      </c>
      <c r="I710" s="46">
        <f t="shared" si="280"/>
        <v>425.347448637056</v>
      </c>
    </row>
    <row r="711" spans="1:9" ht="47.25">
      <c r="A711" s="47" t="s">
        <v>901</v>
      </c>
      <c r="B711" s="63" t="s">
        <v>889</v>
      </c>
      <c r="C711" s="4">
        <v>0</v>
      </c>
      <c r="D711" s="4">
        <v>0</v>
      </c>
      <c r="E711" s="4">
        <v>0</v>
      </c>
      <c r="F711" s="46">
        <f t="shared" si="277"/>
        <v>0</v>
      </c>
      <c r="G711" s="48">
        <v>9527</v>
      </c>
      <c r="H711" s="46">
        <v>1.05100356465448</v>
      </c>
      <c r="I711" s="46">
        <f t="shared" si="280"/>
        <v>0</v>
      </c>
    </row>
    <row r="712" spans="1:9" ht="31.5">
      <c r="A712" s="3" t="s">
        <v>902</v>
      </c>
      <c r="B712" s="64" t="s">
        <v>903</v>
      </c>
      <c r="C712" s="4">
        <f>C713</f>
        <v>0</v>
      </c>
      <c r="D712" s="4">
        <f t="shared" ref="D712:E713" si="281">D713</f>
        <v>0</v>
      </c>
      <c r="E712" s="4">
        <f t="shared" si="281"/>
        <v>0</v>
      </c>
      <c r="F712" s="46">
        <f t="shared" si="277"/>
        <v>0</v>
      </c>
      <c r="G712" s="46" t="s">
        <v>10</v>
      </c>
      <c r="H712" s="46" t="s">
        <v>10</v>
      </c>
      <c r="I712" s="4">
        <f t="shared" ref="I712:I713" si="282">I713</f>
        <v>0</v>
      </c>
    </row>
    <row r="713" spans="1:9" ht="31.5">
      <c r="A713" s="3" t="s">
        <v>904</v>
      </c>
      <c r="B713" s="61" t="s">
        <v>727</v>
      </c>
      <c r="C713" s="4">
        <f>C714</f>
        <v>0</v>
      </c>
      <c r="D713" s="4">
        <f t="shared" si="281"/>
        <v>0</v>
      </c>
      <c r="E713" s="4">
        <f t="shared" si="281"/>
        <v>0</v>
      </c>
      <c r="F713" s="46">
        <f t="shared" si="277"/>
        <v>0</v>
      </c>
      <c r="G713" s="46" t="s">
        <v>10</v>
      </c>
      <c r="H713" s="46" t="s">
        <v>10</v>
      </c>
      <c r="I713" s="4">
        <f t="shared" si="282"/>
        <v>0</v>
      </c>
    </row>
    <row r="714" spans="1:9" ht="31.5">
      <c r="A714" s="47" t="s">
        <v>905</v>
      </c>
      <c r="B714" s="63" t="s">
        <v>906</v>
      </c>
      <c r="C714" s="4">
        <v>0</v>
      </c>
      <c r="D714" s="4">
        <v>0</v>
      </c>
      <c r="E714" s="4">
        <v>0</v>
      </c>
      <c r="F714" s="46">
        <f t="shared" si="277"/>
        <v>0</v>
      </c>
      <c r="G714" s="48">
        <v>18911</v>
      </c>
      <c r="H714" s="46">
        <v>1.05100356465448</v>
      </c>
      <c r="I714" s="46">
        <f t="shared" ref="I714" si="283">F714*G714*H714/1000</f>
        <v>0</v>
      </c>
    </row>
    <row r="715" spans="1:9" ht="47.25">
      <c r="A715" s="44" t="s">
        <v>907</v>
      </c>
      <c r="B715" s="69" t="s">
        <v>9</v>
      </c>
      <c r="C715" s="78">
        <f>C716+C718</f>
        <v>0</v>
      </c>
      <c r="D715" s="78">
        <f t="shared" ref="D715:E715" si="284">D716+D718</f>
        <v>0</v>
      </c>
      <c r="E715" s="78">
        <f t="shared" si="284"/>
        <v>0</v>
      </c>
      <c r="F715" s="78">
        <f t="shared" si="277"/>
        <v>0</v>
      </c>
      <c r="G715" s="78" t="s">
        <v>10</v>
      </c>
      <c r="H715" s="78" t="s">
        <v>10</v>
      </c>
      <c r="I715" s="78">
        <f t="shared" ref="I715" si="285">I716+I718</f>
        <v>0</v>
      </c>
    </row>
    <row r="716" spans="1:9">
      <c r="A716" s="3" t="s">
        <v>908</v>
      </c>
      <c r="B716" s="61" t="s">
        <v>713</v>
      </c>
      <c r="C716" s="4">
        <f>C717</f>
        <v>0</v>
      </c>
      <c r="D716" s="4">
        <f t="shared" ref="D716:E716" si="286">D717</f>
        <v>0</v>
      </c>
      <c r="E716" s="4">
        <f t="shared" si="286"/>
        <v>0</v>
      </c>
      <c r="F716" s="46">
        <f t="shared" si="277"/>
        <v>0</v>
      </c>
      <c r="G716" s="46" t="s">
        <v>10</v>
      </c>
      <c r="H716" s="46" t="s">
        <v>10</v>
      </c>
      <c r="I716" s="4">
        <f t="shared" ref="I716" si="287">I717</f>
        <v>0</v>
      </c>
    </row>
    <row r="717" spans="1:9">
      <c r="A717" s="47" t="s">
        <v>909</v>
      </c>
      <c r="B717" s="63" t="s">
        <v>910</v>
      </c>
      <c r="C717" s="4">
        <v>0</v>
      </c>
      <c r="D717" s="4">
        <v>0</v>
      </c>
      <c r="E717" s="4">
        <v>0</v>
      </c>
      <c r="F717" s="46">
        <f t="shared" si="277"/>
        <v>0</v>
      </c>
      <c r="G717" s="48">
        <v>15013</v>
      </c>
      <c r="H717" s="46">
        <v>1.05100356465448</v>
      </c>
      <c r="I717" s="46">
        <f t="shared" ref="I717" si="288">F717*G717*H717/1000</f>
        <v>0</v>
      </c>
    </row>
    <row r="718" spans="1:9" ht="31.5">
      <c r="A718" s="3" t="s">
        <v>911</v>
      </c>
      <c r="B718" s="61" t="s">
        <v>727</v>
      </c>
      <c r="C718" s="46">
        <f>C719</f>
        <v>0</v>
      </c>
      <c r="D718" s="46">
        <f t="shared" ref="D718:E718" si="289">D719</f>
        <v>0</v>
      </c>
      <c r="E718" s="46">
        <f t="shared" si="289"/>
        <v>0</v>
      </c>
      <c r="F718" s="46">
        <f t="shared" si="277"/>
        <v>0</v>
      </c>
      <c r="G718" s="46" t="s">
        <v>10</v>
      </c>
      <c r="H718" s="46" t="s">
        <v>10</v>
      </c>
      <c r="I718" s="46">
        <f t="shared" ref="I718" si="290">I719</f>
        <v>0</v>
      </c>
    </row>
    <row r="719" spans="1:9">
      <c r="A719" s="47" t="s">
        <v>912</v>
      </c>
      <c r="B719" s="63" t="s">
        <v>913</v>
      </c>
      <c r="C719" s="4">
        <v>0</v>
      </c>
      <c r="D719" s="4">
        <v>0</v>
      </c>
      <c r="E719" s="4">
        <v>0</v>
      </c>
      <c r="F719" s="46">
        <f t="shared" si="277"/>
        <v>0</v>
      </c>
      <c r="G719" s="48">
        <v>9863</v>
      </c>
      <c r="H719" s="46">
        <v>1.05100356465448</v>
      </c>
      <c r="I719" s="46">
        <f t="shared" ref="I719" si="291">F719*G719*H719/1000</f>
        <v>0</v>
      </c>
    </row>
    <row r="720" spans="1:9" ht="81.75">
      <c r="A720" s="44" t="s">
        <v>914</v>
      </c>
      <c r="B720" s="69" t="s">
        <v>2390</v>
      </c>
      <c r="C720" s="78">
        <f>C721+C759+C820+C830+C847</f>
        <v>1580.1220000000001</v>
      </c>
      <c r="D720" s="78">
        <f t="shared" ref="D720:E720" si="292">D721+D759+D820+D830+D847</f>
        <v>2083.0162</v>
      </c>
      <c r="E720" s="78">
        <f t="shared" si="292"/>
        <v>4252.2960000000003</v>
      </c>
      <c r="F720" s="78">
        <f t="shared" si="277"/>
        <v>2638.478066666667</v>
      </c>
      <c r="G720" s="78" t="s">
        <v>10</v>
      </c>
      <c r="H720" s="78" t="s">
        <v>10</v>
      </c>
      <c r="I720" s="78">
        <f t="shared" ref="I720" si="293">I721+I759+I820+I830+I847</f>
        <v>20812.286109155939</v>
      </c>
    </row>
    <row r="721" spans="1:9" ht="31.5">
      <c r="A721" s="44" t="s">
        <v>915</v>
      </c>
      <c r="B721" s="69" t="s">
        <v>5</v>
      </c>
      <c r="C721" s="70">
        <f>SUM(C722,C737,C754)</f>
        <v>15.222</v>
      </c>
      <c r="D721" s="70">
        <f t="shared" ref="D721:E721" si="294">SUM(D722,D737,D754)</f>
        <v>23.946199999999997</v>
      </c>
      <c r="E721" s="70">
        <f t="shared" si="294"/>
        <v>34.171999999999997</v>
      </c>
      <c r="F721" s="78">
        <f t="shared" si="277"/>
        <v>24.446733333333331</v>
      </c>
      <c r="G721" s="78" t="s">
        <v>10</v>
      </c>
      <c r="H721" s="78" t="s">
        <v>10</v>
      </c>
      <c r="I721" s="70">
        <f t="shared" ref="I721" si="295">SUM(I722,I737,I754)</f>
        <v>51.458387866222324</v>
      </c>
    </row>
    <row r="722" spans="1:9" ht="31.5">
      <c r="A722" s="3" t="s">
        <v>916</v>
      </c>
      <c r="B722" s="61" t="s">
        <v>711</v>
      </c>
      <c r="C722" s="4">
        <f>C723+C730</f>
        <v>5.5570000000000004</v>
      </c>
      <c r="D722" s="4">
        <f t="shared" ref="D722:E722" si="296">D723+D730</f>
        <v>8.27</v>
      </c>
      <c r="E722" s="4">
        <f t="shared" si="296"/>
        <v>4.9939999999999998</v>
      </c>
      <c r="F722" s="46">
        <f t="shared" si="277"/>
        <v>6.2736666666666663</v>
      </c>
      <c r="G722" s="46" t="s">
        <v>10</v>
      </c>
      <c r="H722" s="46" t="s">
        <v>10</v>
      </c>
      <c r="I722" s="4">
        <f t="shared" ref="I722" si="297">I723+I730</f>
        <v>8.0855158393897888</v>
      </c>
    </row>
    <row r="723" spans="1:9">
      <c r="A723" s="3" t="s">
        <v>917</v>
      </c>
      <c r="B723" s="61" t="s">
        <v>713</v>
      </c>
      <c r="C723" s="4">
        <f>SUM(C724:C729)</f>
        <v>0.68500000000000005</v>
      </c>
      <c r="D723" s="4">
        <f t="shared" ref="D723:E723" si="298">SUM(D724:D729)</f>
        <v>0.08</v>
      </c>
      <c r="E723" s="4">
        <f t="shared" si="298"/>
        <v>0.91400000000000003</v>
      </c>
      <c r="F723" s="46">
        <f t="shared" si="277"/>
        <v>0.55966666666666665</v>
      </c>
      <c r="G723" s="46" t="s">
        <v>10</v>
      </c>
      <c r="H723" s="46" t="s">
        <v>10</v>
      </c>
      <c r="I723" s="4">
        <f t="shared" ref="I723" si="299">SUM(I724:I729)</f>
        <v>0.80138905143508421</v>
      </c>
    </row>
    <row r="724" spans="1:9" ht="47.25">
      <c r="A724" s="3" t="s">
        <v>918</v>
      </c>
      <c r="B724" s="61" t="s">
        <v>715</v>
      </c>
      <c r="C724" s="4">
        <v>0</v>
      </c>
      <c r="D724" s="4">
        <v>0</v>
      </c>
      <c r="E724" s="4">
        <v>0.53400000000000003</v>
      </c>
      <c r="F724" s="46">
        <f t="shared" si="277"/>
        <v>0.17800000000000002</v>
      </c>
      <c r="G724" s="46">
        <v>1355.615</v>
      </c>
      <c r="H724" s="46">
        <v>1.05100356465448</v>
      </c>
      <c r="I724" s="46">
        <f t="shared" ref="I724:I729" si="300">F724*G724*H724/1000</f>
        <v>0.25360660311923677</v>
      </c>
    </row>
    <row r="725" spans="1:9" ht="47.25">
      <c r="A725" s="3" t="s">
        <v>919</v>
      </c>
      <c r="B725" s="61" t="s">
        <v>717</v>
      </c>
      <c r="C725" s="4">
        <v>0.68500000000000005</v>
      </c>
      <c r="D725" s="4">
        <v>0.08</v>
      </c>
      <c r="E725" s="4">
        <v>0.38</v>
      </c>
      <c r="F725" s="46">
        <f t="shared" si="277"/>
        <v>0.38166666666666665</v>
      </c>
      <c r="G725" s="46">
        <v>1365.588</v>
      </c>
      <c r="H725" s="46">
        <v>1.05100356465448</v>
      </c>
      <c r="I725" s="46">
        <f t="shared" si="300"/>
        <v>0.54778244831584744</v>
      </c>
    </row>
    <row r="726" spans="1:9" ht="47.25">
      <c r="A726" s="3" t="s">
        <v>920</v>
      </c>
      <c r="B726" s="61" t="s">
        <v>719</v>
      </c>
      <c r="C726" s="4">
        <v>0</v>
      </c>
      <c r="D726" s="4">
        <v>0</v>
      </c>
      <c r="E726" s="4">
        <v>0</v>
      </c>
      <c r="F726" s="46">
        <f t="shared" si="277"/>
        <v>0</v>
      </c>
      <c r="G726" s="46">
        <v>2065.7600000000002</v>
      </c>
      <c r="H726" s="46">
        <v>1.05100356465448</v>
      </c>
      <c r="I726" s="46">
        <f t="shared" si="300"/>
        <v>0</v>
      </c>
    </row>
    <row r="727" spans="1:9" ht="47.25">
      <c r="A727" s="3" t="s">
        <v>921</v>
      </c>
      <c r="B727" s="61" t="s">
        <v>721</v>
      </c>
      <c r="C727" s="4">
        <v>0</v>
      </c>
      <c r="D727" s="4">
        <v>0</v>
      </c>
      <c r="E727" s="4">
        <v>0</v>
      </c>
      <c r="F727" s="46">
        <f t="shared" si="277"/>
        <v>0</v>
      </c>
      <c r="G727" s="46">
        <v>2042.5719999999999</v>
      </c>
      <c r="H727" s="46">
        <v>1.05100356465448</v>
      </c>
      <c r="I727" s="46">
        <f t="shared" si="300"/>
        <v>0</v>
      </c>
    </row>
    <row r="728" spans="1:9" ht="47.25">
      <c r="A728" s="3" t="s">
        <v>922</v>
      </c>
      <c r="B728" s="61" t="s">
        <v>723</v>
      </c>
      <c r="C728" s="4">
        <v>0</v>
      </c>
      <c r="D728" s="4">
        <v>0</v>
      </c>
      <c r="E728" s="4">
        <v>0</v>
      </c>
      <c r="F728" s="46">
        <f t="shared" si="277"/>
        <v>0</v>
      </c>
      <c r="G728" s="46">
        <v>110.983</v>
      </c>
      <c r="H728" s="46">
        <v>1.05100356465448</v>
      </c>
      <c r="I728" s="46">
        <f t="shared" si="300"/>
        <v>0</v>
      </c>
    </row>
    <row r="729" spans="1:9" ht="47.25">
      <c r="A729" s="3" t="s">
        <v>923</v>
      </c>
      <c r="B729" s="61" t="s">
        <v>725</v>
      </c>
      <c r="C729" s="4">
        <v>0</v>
      </c>
      <c r="D729" s="4">
        <v>0</v>
      </c>
      <c r="E729" s="4">
        <v>0</v>
      </c>
      <c r="F729" s="46">
        <f t="shared" si="277"/>
        <v>0</v>
      </c>
      <c r="G729" s="46">
        <v>3729.0210000000002</v>
      </c>
      <c r="H729" s="46">
        <v>1.05100356465448</v>
      </c>
      <c r="I729" s="46">
        <f t="shared" si="300"/>
        <v>0</v>
      </c>
    </row>
    <row r="730" spans="1:9" ht="31.5">
      <c r="A730" s="3" t="s">
        <v>924</v>
      </c>
      <c r="B730" s="61" t="s">
        <v>727</v>
      </c>
      <c r="C730" s="4">
        <f>SUM(C731:C736)</f>
        <v>4.8719999999999999</v>
      </c>
      <c r="D730" s="4">
        <f t="shared" ref="D730:E730" si="301">SUM(D731:D736)</f>
        <v>8.19</v>
      </c>
      <c r="E730" s="4">
        <f t="shared" si="301"/>
        <v>4.08</v>
      </c>
      <c r="F730" s="46">
        <f t="shared" si="277"/>
        <v>5.7139999999999995</v>
      </c>
      <c r="G730" s="46" t="s">
        <v>10</v>
      </c>
      <c r="H730" s="46" t="s">
        <v>10</v>
      </c>
      <c r="I730" s="4">
        <f t="shared" ref="I730" si="302">SUM(I731:I736)</f>
        <v>7.2841267879547038</v>
      </c>
    </row>
    <row r="731" spans="1:9" ht="47.25">
      <c r="A731" s="3" t="s">
        <v>925</v>
      </c>
      <c r="B731" s="61" t="s">
        <v>715</v>
      </c>
      <c r="C731" s="4">
        <v>0.629</v>
      </c>
      <c r="D731" s="4">
        <v>7.63</v>
      </c>
      <c r="E731" s="4">
        <f>3.068+0.742</f>
        <v>3.81</v>
      </c>
      <c r="F731" s="46">
        <f t="shared" si="277"/>
        <v>4.0230000000000006</v>
      </c>
      <c r="G731" s="46">
        <v>1034.855</v>
      </c>
      <c r="H731" s="46">
        <v>1.05100356465448</v>
      </c>
      <c r="I731" s="46">
        <f t="shared" ref="I731:I734" si="303">F731*G731*H731/1000</f>
        <v>4.3755608103617609</v>
      </c>
    </row>
    <row r="732" spans="1:9" ht="47.25">
      <c r="A732" s="3" t="s">
        <v>926</v>
      </c>
      <c r="B732" s="61" t="s">
        <v>717</v>
      </c>
      <c r="C732" s="4">
        <v>1.9910000000000001</v>
      </c>
      <c r="D732" s="4">
        <v>0.22800000000000001</v>
      </c>
      <c r="E732" s="4">
        <v>0.27</v>
      </c>
      <c r="F732" s="46">
        <f t="shared" si="277"/>
        <v>0.82966666666666677</v>
      </c>
      <c r="G732" s="46">
        <v>1336.45</v>
      </c>
      <c r="H732" s="46">
        <v>1.05100356465448</v>
      </c>
      <c r="I732" s="46">
        <f t="shared" si="303"/>
        <v>1.1653611780341309</v>
      </c>
    </row>
    <row r="733" spans="1:9" ht="47.25">
      <c r="A733" s="3" t="s">
        <v>927</v>
      </c>
      <c r="B733" s="61" t="s">
        <v>719</v>
      </c>
      <c r="C733" s="4">
        <v>1.397</v>
      </c>
      <c r="D733" s="4">
        <v>0.33200000000000002</v>
      </c>
      <c r="E733" s="4">
        <v>0</v>
      </c>
      <c r="F733" s="46">
        <f t="shared" si="277"/>
        <v>0.57633333333333336</v>
      </c>
      <c r="G733" s="46">
        <v>1834.356</v>
      </c>
      <c r="H733" s="46">
        <v>1.05100356465448</v>
      </c>
      <c r="I733" s="46">
        <f t="shared" si="303"/>
        <v>1.1111215024625272</v>
      </c>
    </row>
    <row r="734" spans="1:9" ht="47.25">
      <c r="A734" s="3" t="s">
        <v>928</v>
      </c>
      <c r="B734" s="61" t="s">
        <v>721</v>
      </c>
      <c r="C734" s="46">
        <v>0.85499999999999998</v>
      </c>
      <c r="D734" s="46">
        <v>0</v>
      </c>
      <c r="E734" s="46">
        <v>0</v>
      </c>
      <c r="F734" s="46">
        <f t="shared" si="277"/>
        <v>0.28499999999999998</v>
      </c>
      <c r="G734" s="46">
        <v>2110.2080000000001</v>
      </c>
      <c r="H734" s="46">
        <v>1.05100356465448</v>
      </c>
      <c r="I734" s="46">
        <f t="shared" si="303"/>
        <v>0.63208329709628419</v>
      </c>
    </row>
    <row r="735" spans="1:9" ht="47.25">
      <c r="A735" s="3" t="s">
        <v>929</v>
      </c>
      <c r="B735" s="61" t="s">
        <v>723</v>
      </c>
      <c r="C735" s="4">
        <v>0</v>
      </c>
      <c r="D735" s="4">
        <v>0</v>
      </c>
      <c r="E735" s="4">
        <v>0</v>
      </c>
      <c r="F735" s="46">
        <f t="shared" si="277"/>
        <v>0</v>
      </c>
      <c r="G735" s="46" t="s">
        <v>10</v>
      </c>
      <c r="H735" s="46">
        <v>1.05100356465448</v>
      </c>
      <c r="I735" s="46" t="s">
        <v>10</v>
      </c>
    </row>
    <row r="736" spans="1:9" ht="47.25">
      <c r="A736" s="3" t="s">
        <v>930</v>
      </c>
      <c r="B736" s="61" t="s">
        <v>725</v>
      </c>
      <c r="C736" s="4">
        <v>0</v>
      </c>
      <c r="D736" s="4">
        <v>0</v>
      </c>
      <c r="E736" s="4">
        <v>0</v>
      </c>
      <c r="F736" s="46">
        <f t="shared" si="277"/>
        <v>0</v>
      </c>
      <c r="G736" s="46" t="s">
        <v>10</v>
      </c>
      <c r="H736" s="46">
        <v>1.05100356465448</v>
      </c>
      <c r="I736" s="46" t="s">
        <v>10</v>
      </c>
    </row>
    <row r="737" spans="1:9" ht="31.5">
      <c r="A737" s="3" t="s">
        <v>931</v>
      </c>
      <c r="B737" s="61" t="s">
        <v>735</v>
      </c>
      <c r="C737" s="46">
        <f>C738+C746</f>
        <v>9.6649999999999991</v>
      </c>
      <c r="D737" s="46">
        <f t="shared" ref="D737:E737" si="304">D738+D746</f>
        <v>15.6762</v>
      </c>
      <c r="E737" s="46">
        <f t="shared" si="304"/>
        <v>29.177999999999997</v>
      </c>
      <c r="F737" s="46">
        <f t="shared" si="277"/>
        <v>18.173066666666667</v>
      </c>
      <c r="G737" s="46" t="s">
        <v>10</v>
      </c>
      <c r="H737" s="46" t="s">
        <v>10</v>
      </c>
      <c r="I737" s="46">
        <f t="shared" ref="I737" si="305">I738+I746</f>
        <v>43.372872026832539</v>
      </c>
    </row>
    <row r="738" spans="1:9">
      <c r="A738" s="3" t="s">
        <v>932</v>
      </c>
      <c r="B738" s="61" t="s">
        <v>713</v>
      </c>
      <c r="C738" s="46">
        <f>SUM(C739:C745)</f>
        <v>0.38300000000000001</v>
      </c>
      <c r="D738" s="46">
        <f t="shared" ref="D738:E738" si="306">SUM(D739:D745)</f>
        <v>0.90300000000000002</v>
      </c>
      <c r="E738" s="46">
        <f t="shared" si="306"/>
        <v>0.43</v>
      </c>
      <c r="F738" s="46">
        <f t="shared" si="277"/>
        <v>0.57199999999999995</v>
      </c>
      <c r="G738" s="46" t="s">
        <v>10</v>
      </c>
      <c r="H738" s="46" t="s">
        <v>10</v>
      </c>
      <c r="I738" s="46">
        <f t="shared" ref="I738" si="307">SUM(I739:I745)</f>
        <v>1.4269592703325074</v>
      </c>
    </row>
    <row r="739" spans="1:9" ht="47.25">
      <c r="A739" s="3" t="s">
        <v>933</v>
      </c>
      <c r="B739" s="61" t="s">
        <v>715</v>
      </c>
      <c r="C739" s="46">
        <v>0.32700000000000001</v>
      </c>
      <c r="D739" s="46">
        <v>0.90300000000000002</v>
      </c>
      <c r="E739" s="46">
        <f>0.43</f>
        <v>0.43</v>
      </c>
      <c r="F739" s="46">
        <f t="shared" si="277"/>
        <v>0.55333333333333334</v>
      </c>
      <c r="G739" s="46">
        <v>2242.3870000000002</v>
      </c>
      <c r="H739" s="46">
        <v>1.05100356465448</v>
      </c>
      <c r="I739" s="46">
        <f t="shared" ref="I739:I745" si="308">F739*G739*H739/1000</f>
        <v>1.3040720574519591</v>
      </c>
    </row>
    <row r="740" spans="1:9" ht="47.25">
      <c r="A740" s="3" t="s">
        <v>934</v>
      </c>
      <c r="B740" s="61" t="s">
        <v>717</v>
      </c>
      <c r="C740" s="46">
        <v>5.6000000000000001E-2</v>
      </c>
      <c r="D740" s="46">
        <v>0</v>
      </c>
      <c r="E740" s="46">
        <v>0</v>
      </c>
      <c r="F740" s="46">
        <f t="shared" si="277"/>
        <v>1.8666666666666668E-2</v>
      </c>
      <c r="G740" s="46">
        <v>6263.7690000000002</v>
      </c>
      <c r="H740" s="46">
        <v>1.05100356465448</v>
      </c>
      <c r="I740" s="46">
        <f t="shared" si="308"/>
        <v>0.12288721288054825</v>
      </c>
    </row>
    <row r="741" spans="1:9" ht="47.25">
      <c r="A741" s="3" t="s">
        <v>935</v>
      </c>
      <c r="B741" s="61" t="s">
        <v>719</v>
      </c>
      <c r="C741" s="4">
        <v>0</v>
      </c>
      <c r="D741" s="4">
        <v>0</v>
      </c>
      <c r="E741" s="4">
        <v>0</v>
      </c>
      <c r="F741" s="46">
        <f t="shared" si="277"/>
        <v>0</v>
      </c>
      <c r="G741" s="46">
        <v>6479.0420000000004</v>
      </c>
      <c r="H741" s="46">
        <v>1.05100356465448</v>
      </c>
      <c r="I741" s="46">
        <f t="shared" si="308"/>
        <v>0</v>
      </c>
    </row>
    <row r="742" spans="1:9" ht="47.25">
      <c r="A742" s="3" t="s">
        <v>936</v>
      </c>
      <c r="B742" s="61" t="s">
        <v>721</v>
      </c>
      <c r="C742" s="4">
        <v>0</v>
      </c>
      <c r="D742" s="4">
        <v>0</v>
      </c>
      <c r="E742" s="4">
        <v>0</v>
      </c>
      <c r="F742" s="46">
        <f t="shared" si="277"/>
        <v>0</v>
      </c>
      <c r="G742" s="46">
        <v>4835.8459999999995</v>
      </c>
      <c r="H742" s="46">
        <v>1.05100356465448</v>
      </c>
      <c r="I742" s="46">
        <f t="shared" si="308"/>
        <v>0</v>
      </c>
    </row>
    <row r="743" spans="1:9" ht="47.25">
      <c r="A743" s="3" t="s">
        <v>937</v>
      </c>
      <c r="B743" s="61" t="s">
        <v>742</v>
      </c>
      <c r="C743" s="4">
        <v>0</v>
      </c>
      <c r="D743" s="4">
        <v>0</v>
      </c>
      <c r="E743" s="4">
        <v>0</v>
      </c>
      <c r="F743" s="46">
        <f t="shared" si="277"/>
        <v>0</v>
      </c>
      <c r="G743" s="46">
        <v>2309.163</v>
      </c>
      <c r="H743" s="46">
        <v>1.05100356465448</v>
      </c>
      <c r="I743" s="46">
        <f t="shared" si="308"/>
        <v>0</v>
      </c>
    </row>
    <row r="744" spans="1:9" ht="47.25">
      <c r="A744" s="3" t="s">
        <v>938</v>
      </c>
      <c r="B744" s="61" t="s">
        <v>744</v>
      </c>
      <c r="C744" s="4">
        <v>0</v>
      </c>
      <c r="D744" s="4">
        <v>0</v>
      </c>
      <c r="E744" s="4">
        <v>0</v>
      </c>
      <c r="F744" s="46">
        <f t="shared" si="277"/>
        <v>0</v>
      </c>
      <c r="G744" s="46">
        <v>2384.9879999999998</v>
      </c>
      <c r="H744" s="46">
        <v>1.05100356465448</v>
      </c>
      <c r="I744" s="46">
        <f t="shared" si="308"/>
        <v>0</v>
      </c>
    </row>
    <row r="745" spans="1:9" ht="47.25">
      <c r="A745" s="3" t="s">
        <v>939</v>
      </c>
      <c r="B745" s="61" t="s">
        <v>746</v>
      </c>
      <c r="C745" s="46">
        <v>0</v>
      </c>
      <c r="D745" s="46">
        <v>0</v>
      </c>
      <c r="E745" s="46">
        <v>0</v>
      </c>
      <c r="F745" s="46">
        <f t="shared" si="277"/>
        <v>0</v>
      </c>
      <c r="G745" s="46">
        <v>2920.4949999999999</v>
      </c>
      <c r="H745" s="46">
        <v>1.05100356465448</v>
      </c>
      <c r="I745" s="46">
        <f t="shared" si="308"/>
        <v>0</v>
      </c>
    </row>
    <row r="746" spans="1:9" ht="31.5">
      <c r="A746" s="3" t="s">
        <v>940</v>
      </c>
      <c r="B746" s="61" t="s">
        <v>727</v>
      </c>
      <c r="C746" s="46">
        <f>SUM(C747:C753)</f>
        <v>9.282</v>
      </c>
      <c r="D746" s="46">
        <f t="shared" ref="D746:E746" si="309">SUM(D747:D753)</f>
        <v>14.773199999999999</v>
      </c>
      <c r="E746" s="46">
        <f t="shared" si="309"/>
        <v>28.747999999999998</v>
      </c>
      <c r="F746" s="46">
        <f t="shared" si="277"/>
        <v>17.601066666666664</v>
      </c>
      <c r="G746" s="46" t="s">
        <v>10</v>
      </c>
      <c r="H746" s="46" t="s">
        <v>10</v>
      </c>
      <c r="I746" s="46">
        <f t="shared" ref="I746" si="310">SUM(I747:I753)</f>
        <v>41.945912756500029</v>
      </c>
    </row>
    <row r="747" spans="1:9" ht="47.25">
      <c r="A747" s="3" t="s">
        <v>941</v>
      </c>
      <c r="B747" s="61" t="s">
        <v>715</v>
      </c>
      <c r="C747" s="46">
        <v>8.8119999999999994</v>
      </c>
      <c r="D747" s="46">
        <v>12.5822</v>
      </c>
      <c r="E747" s="46">
        <v>14.324999999999999</v>
      </c>
      <c r="F747" s="46">
        <f t="shared" si="277"/>
        <v>11.9064</v>
      </c>
      <c r="G747" s="46">
        <v>1887.1859999999999</v>
      </c>
      <c r="H747" s="46">
        <v>1.05100356465448</v>
      </c>
      <c r="I747" s="46">
        <f t="shared" ref="I747:I750" si="311">F747*G747*H747/1000</f>
        <v>23.615620647640011</v>
      </c>
    </row>
    <row r="748" spans="1:9" ht="47.25">
      <c r="A748" s="3" t="s">
        <v>942</v>
      </c>
      <c r="B748" s="61" t="s">
        <v>717</v>
      </c>
      <c r="C748" s="46">
        <v>0</v>
      </c>
      <c r="D748" s="46">
        <v>2.1909999999999998</v>
      </c>
      <c r="E748" s="46">
        <v>14.423</v>
      </c>
      <c r="F748" s="46">
        <f t="shared" si="277"/>
        <v>5.5380000000000003</v>
      </c>
      <c r="G748" s="46">
        <v>3021.4650000000001</v>
      </c>
      <c r="H748" s="46">
        <v>1.05100356465448</v>
      </c>
      <c r="I748" s="46">
        <f t="shared" si="311"/>
        <v>17.586309348581313</v>
      </c>
    </row>
    <row r="749" spans="1:9" ht="47.25">
      <c r="A749" s="3" t="s">
        <v>943</v>
      </c>
      <c r="B749" s="61" t="s">
        <v>719</v>
      </c>
      <c r="C749" s="46">
        <v>0.47</v>
      </c>
      <c r="D749" s="46">
        <v>0</v>
      </c>
      <c r="E749" s="46">
        <v>0</v>
      </c>
      <c r="F749" s="46">
        <f t="shared" si="277"/>
        <v>0.15666666666666665</v>
      </c>
      <c r="G749" s="46">
        <v>4518.3729999999996</v>
      </c>
      <c r="H749" s="46">
        <v>1.05100356465448</v>
      </c>
      <c r="I749" s="46">
        <f t="shared" si="311"/>
        <v>0.74398276027870702</v>
      </c>
    </row>
    <row r="750" spans="1:9" ht="47.25">
      <c r="A750" s="3" t="s">
        <v>944</v>
      </c>
      <c r="B750" s="61" t="s">
        <v>721</v>
      </c>
      <c r="C750" s="46">
        <v>0</v>
      </c>
      <c r="D750" s="46">
        <v>0</v>
      </c>
      <c r="E750" s="46">
        <v>0</v>
      </c>
      <c r="F750" s="46">
        <f t="shared" si="277"/>
        <v>0</v>
      </c>
      <c r="G750" s="46">
        <v>4897.9719999999998</v>
      </c>
      <c r="H750" s="46">
        <v>1.05100356465448</v>
      </c>
      <c r="I750" s="46">
        <f t="shared" si="311"/>
        <v>0</v>
      </c>
    </row>
    <row r="751" spans="1:9" ht="47.25">
      <c r="A751" s="3" t="s">
        <v>945</v>
      </c>
      <c r="B751" s="61" t="s">
        <v>742</v>
      </c>
      <c r="C751" s="4">
        <v>0</v>
      </c>
      <c r="D751" s="4">
        <v>0</v>
      </c>
      <c r="E751" s="4">
        <v>0</v>
      </c>
      <c r="F751" s="46">
        <f t="shared" si="277"/>
        <v>0</v>
      </c>
      <c r="G751" s="46" t="s">
        <v>10</v>
      </c>
      <c r="H751" s="46">
        <v>1.05100356465448</v>
      </c>
      <c r="I751" s="46" t="s">
        <v>10</v>
      </c>
    </row>
    <row r="752" spans="1:9" ht="47.25">
      <c r="A752" s="3" t="s">
        <v>946</v>
      </c>
      <c r="B752" s="61" t="s">
        <v>744</v>
      </c>
      <c r="C752" s="4">
        <v>0</v>
      </c>
      <c r="D752" s="4">
        <v>0</v>
      </c>
      <c r="E752" s="4">
        <v>0</v>
      </c>
      <c r="F752" s="46">
        <f t="shared" si="277"/>
        <v>0</v>
      </c>
      <c r="G752" s="46" t="s">
        <v>10</v>
      </c>
      <c r="H752" s="46">
        <v>1.05100356465448</v>
      </c>
      <c r="I752" s="46" t="s">
        <v>10</v>
      </c>
    </row>
    <row r="753" spans="1:9" ht="47.25">
      <c r="A753" s="3" t="s">
        <v>947</v>
      </c>
      <c r="B753" s="61" t="s">
        <v>746</v>
      </c>
      <c r="C753" s="4">
        <v>0</v>
      </c>
      <c r="D753" s="4">
        <v>0</v>
      </c>
      <c r="E753" s="4">
        <v>0</v>
      </c>
      <c r="F753" s="46">
        <f t="shared" si="277"/>
        <v>0</v>
      </c>
      <c r="G753" s="46" t="s">
        <v>10</v>
      </c>
      <c r="H753" s="46">
        <v>1.05100356465448</v>
      </c>
      <c r="I753" s="46" t="s">
        <v>10</v>
      </c>
    </row>
    <row r="754" spans="1:9" ht="31.5">
      <c r="A754" s="3" t="s">
        <v>948</v>
      </c>
      <c r="B754" s="61" t="s">
        <v>756</v>
      </c>
      <c r="C754" s="46">
        <f>C755+C757</f>
        <v>0</v>
      </c>
      <c r="D754" s="46">
        <f t="shared" ref="D754:E754" si="312">D755+D757</f>
        <v>0</v>
      </c>
      <c r="E754" s="46">
        <f t="shared" si="312"/>
        <v>0</v>
      </c>
      <c r="F754" s="46">
        <f t="shared" si="277"/>
        <v>0</v>
      </c>
      <c r="G754" s="46" t="s">
        <v>10</v>
      </c>
      <c r="H754" s="46" t="s">
        <v>10</v>
      </c>
      <c r="I754" s="46">
        <f>I757</f>
        <v>0</v>
      </c>
    </row>
    <row r="755" spans="1:9">
      <c r="A755" s="3" t="s">
        <v>949</v>
      </c>
      <c r="B755" s="61" t="s">
        <v>713</v>
      </c>
      <c r="C755" s="46">
        <f>C756</f>
        <v>0</v>
      </c>
      <c r="D755" s="46">
        <f t="shared" ref="D755:E755" si="313">D756</f>
        <v>0</v>
      </c>
      <c r="E755" s="46">
        <f t="shared" si="313"/>
        <v>0</v>
      </c>
      <c r="F755" s="46">
        <f t="shared" si="277"/>
        <v>0</v>
      </c>
      <c r="G755" s="46" t="s">
        <v>10</v>
      </c>
      <c r="H755" s="46" t="s">
        <v>10</v>
      </c>
      <c r="I755" s="46" t="str">
        <f t="shared" ref="I755" si="314">I756</f>
        <v>нд</v>
      </c>
    </row>
    <row r="756" spans="1:9" ht="47.25">
      <c r="A756" s="3" t="s">
        <v>950</v>
      </c>
      <c r="B756" s="61" t="s">
        <v>717</v>
      </c>
      <c r="C756" s="4">
        <v>0</v>
      </c>
      <c r="D756" s="4">
        <v>0</v>
      </c>
      <c r="E756" s="4">
        <v>0</v>
      </c>
      <c r="F756" s="46">
        <f t="shared" si="277"/>
        <v>0</v>
      </c>
      <c r="G756" s="46" t="s">
        <v>10</v>
      </c>
      <c r="H756" s="46">
        <v>1.05100356465448</v>
      </c>
      <c r="I756" s="46" t="s">
        <v>10</v>
      </c>
    </row>
    <row r="757" spans="1:9" ht="31.5">
      <c r="A757" s="3" t="s">
        <v>951</v>
      </c>
      <c r="B757" s="61" t="s">
        <v>727</v>
      </c>
      <c r="C757" s="46">
        <f>C758</f>
        <v>0</v>
      </c>
      <c r="D757" s="46">
        <f t="shared" ref="D757:E757" si="315">D758</f>
        <v>0</v>
      </c>
      <c r="E757" s="46">
        <f t="shared" si="315"/>
        <v>0</v>
      </c>
      <c r="F757" s="46">
        <f t="shared" si="277"/>
        <v>0</v>
      </c>
      <c r="G757" s="46" t="s">
        <v>10</v>
      </c>
      <c r="H757" s="46" t="s">
        <v>10</v>
      </c>
      <c r="I757" s="46">
        <f t="shared" ref="I757" si="316">I758</f>
        <v>0</v>
      </c>
    </row>
    <row r="758" spans="1:9" ht="47.25">
      <c r="A758" s="3" t="s">
        <v>952</v>
      </c>
      <c r="B758" s="61" t="s">
        <v>717</v>
      </c>
      <c r="C758" s="4">
        <v>0</v>
      </c>
      <c r="D758" s="4">
        <v>0</v>
      </c>
      <c r="E758" s="4">
        <v>0</v>
      </c>
      <c r="F758" s="46">
        <f t="shared" si="277"/>
        <v>0</v>
      </c>
      <c r="G758" s="46">
        <v>21343.451000000001</v>
      </c>
      <c r="H758" s="46">
        <v>1.05100356465448</v>
      </c>
      <c r="I758" s="46">
        <f t="shared" ref="I758" si="317">F758*G758*H758/1000</f>
        <v>0</v>
      </c>
    </row>
    <row r="759" spans="1:9" ht="31.5">
      <c r="A759" s="44" t="s">
        <v>953</v>
      </c>
      <c r="B759" s="69" t="s">
        <v>6</v>
      </c>
      <c r="C759" s="78">
        <f>C760+C789</f>
        <v>0.9</v>
      </c>
      <c r="D759" s="78">
        <f t="shared" ref="D759:E759" si="318">D760+D789</f>
        <v>7.0000000000000007E-2</v>
      </c>
      <c r="E759" s="78">
        <f t="shared" si="318"/>
        <v>0.82400000000000007</v>
      </c>
      <c r="F759" s="78">
        <f t="shared" si="277"/>
        <v>0.59799999999999998</v>
      </c>
      <c r="G759" s="78" t="s">
        <v>10</v>
      </c>
      <c r="H759" s="78" t="s">
        <v>10</v>
      </c>
      <c r="I759" s="78">
        <f t="shared" ref="I759" si="319">I760+I789</f>
        <v>2.9959360626242071</v>
      </c>
    </row>
    <row r="760" spans="1:9" ht="31.5">
      <c r="A760" s="3" t="s">
        <v>954</v>
      </c>
      <c r="B760" s="61" t="s">
        <v>763</v>
      </c>
      <c r="C760" s="4">
        <f>C761+C775</f>
        <v>0.11</v>
      </c>
      <c r="D760" s="4">
        <f t="shared" ref="D760:E760" si="320">D761+D775</f>
        <v>7.0000000000000007E-2</v>
      </c>
      <c r="E760" s="4">
        <f t="shared" si="320"/>
        <v>0.27400000000000002</v>
      </c>
      <c r="F760" s="46">
        <f t="shared" si="277"/>
        <v>0.15133333333333335</v>
      </c>
      <c r="G760" s="46" t="s">
        <v>10</v>
      </c>
      <c r="H760" s="46" t="s">
        <v>10</v>
      </c>
      <c r="I760" s="4">
        <f t="shared" ref="I760" si="321">I761+I775</f>
        <v>1.2976053092419</v>
      </c>
    </row>
    <row r="761" spans="1:9">
      <c r="A761" s="3" t="s">
        <v>955</v>
      </c>
      <c r="B761" s="61" t="s">
        <v>713</v>
      </c>
      <c r="C761" s="4">
        <f>SUM(C762:C774)</f>
        <v>0</v>
      </c>
      <c r="D761" s="4">
        <f t="shared" ref="D761:E761" si="322">SUM(D762:D774)</f>
        <v>0</v>
      </c>
      <c r="E761" s="4">
        <f t="shared" si="322"/>
        <v>0.27400000000000002</v>
      </c>
      <c r="F761" s="46">
        <f t="shared" si="277"/>
        <v>9.1333333333333336E-2</v>
      </c>
      <c r="G761" s="46" t="s">
        <v>10</v>
      </c>
      <c r="H761" s="46" t="s">
        <v>10</v>
      </c>
      <c r="I761" s="4">
        <f t="shared" ref="I761" si="323">SUM(I762:I774)</f>
        <v>0.98654079317453569</v>
      </c>
    </row>
    <row r="762" spans="1:9" ht="47.25">
      <c r="A762" s="3" t="s">
        <v>956</v>
      </c>
      <c r="B762" s="61" t="s">
        <v>766</v>
      </c>
      <c r="C762" s="4">
        <v>0</v>
      </c>
      <c r="D762" s="4">
        <v>0</v>
      </c>
      <c r="E762" s="4">
        <v>0</v>
      </c>
      <c r="F762" s="46">
        <f t="shared" si="277"/>
        <v>0</v>
      </c>
      <c r="G762" s="46" t="s">
        <v>10</v>
      </c>
      <c r="H762" s="46">
        <v>1.05100356465448</v>
      </c>
      <c r="I762" s="46" t="s">
        <v>10</v>
      </c>
    </row>
    <row r="763" spans="1:9" ht="47.25">
      <c r="A763" s="3" t="s">
        <v>957</v>
      </c>
      <c r="B763" s="61" t="s">
        <v>768</v>
      </c>
      <c r="C763" s="4">
        <v>0</v>
      </c>
      <c r="D763" s="4">
        <v>0</v>
      </c>
      <c r="E763" s="4">
        <v>0</v>
      </c>
      <c r="F763" s="46">
        <f t="shared" si="277"/>
        <v>0</v>
      </c>
      <c r="G763" s="46">
        <v>3307.9940000000001</v>
      </c>
      <c r="H763" s="46">
        <v>1.05100356465448</v>
      </c>
      <c r="I763" s="46">
        <f t="shared" ref="I763:I770" si="324">F763*G763*H763/1000</f>
        <v>0</v>
      </c>
    </row>
    <row r="764" spans="1:9" ht="47.25">
      <c r="A764" s="3" t="s">
        <v>958</v>
      </c>
      <c r="B764" s="61" t="s">
        <v>770</v>
      </c>
      <c r="C764" s="4">
        <v>0</v>
      </c>
      <c r="D764" s="4">
        <v>0</v>
      </c>
      <c r="E764" s="4">
        <v>9.2999999999999999E-2</v>
      </c>
      <c r="F764" s="46">
        <f t="shared" si="277"/>
        <v>3.1E-2</v>
      </c>
      <c r="G764" s="46">
        <v>11605.380999999999</v>
      </c>
      <c r="H764" s="46">
        <v>1.05100356465448</v>
      </c>
      <c r="I764" s="46">
        <f t="shared" si="324"/>
        <v>0.37811620080537456</v>
      </c>
    </row>
    <row r="765" spans="1:9" ht="47.25">
      <c r="A765" s="3" t="s">
        <v>959</v>
      </c>
      <c r="B765" s="61" t="s">
        <v>772</v>
      </c>
      <c r="C765" s="4">
        <v>0</v>
      </c>
      <c r="D765" s="4">
        <v>0</v>
      </c>
      <c r="E765" s="4">
        <v>0.18099999999999999</v>
      </c>
      <c r="F765" s="46">
        <f t="shared" si="277"/>
        <v>6.0333333333333329E-2</v>
      </c>
      <c r="G765" s="46">
        <v>9595.0059999999994</v>
      </c>
      <c r="H765" s="46">
        <v>1.05100356465448</v>
      </c>
      <c r="I765" s="46">
        <f t="shared" si="324"/>
        <v>0.60842459236916113</v>
      </c>
    </row>
    <row r="766" spans="1:9" ht="47.25">
      <c r="A766" s="3" t="s">
        <v>960</v>
      </c>
      <c r="B766" s="61" t="s">
        <v>774</v>
      </c>
      <c r="C766" s="4">
        <v>0</v>
      </c>
      <c r="D766" s="4">
        <v>0</v>
      </c>
      <c r="E766" s="4">
        <v>0</v>
      </c>
      <c r="F766" s="46">
        <f t="shared" si="277"/>
        <v>0</v>
      </c>
      <c r="G766" s="46">
        <v>6911.8879999999999</v>
      </c>
      <c r="H766" s="46">
        <v>1.05100356465448</v>
      </c>
      <c r="I766" s="46">
        <f t="shared" si="324"/>
        <v>0</v>
      </c>
    </row>
    <row r="767" spans="1:9" ht="47.25">
      <c r="A767" s="3" t="s">
        <v>961</v>
      </c>
      <c r="B767" s="61" t="s">
        <v>776</v>
      </c>
      <c r="C767" s="4">
        <v>0</v>
      </c>
      <c r="D767" s="4">
        <v>0</v>
      </c>
      <c r="E767" s="4">
        <v>0</v>
      </c>
      <c r="F767" s="46">
        <f t="shared" ref="F767:F830" si="325">(C767+D767+E767)/3</f>
        <v>0</v>
      </c>
      <c r="G767" s="46">
        <v>5016.1989999999996</v>
      </c>
      <c r="H767" s="46">
        <v>1.05100356465448</v>
      </c>
      <c r="I767" s="46">
        <f t="shared" si="324"/>
        <v>0</v>
      </c>
    </row>
    <row r="768" spans="1:9" ht="47.25">
      <c r="A768" s="3" t="s">
        <v>962</v>
      </c>
      <c r="B768" s="61" t="s">
        <v>778</v>
      </c>
      <c r="C768" s="4">
        <v>0</v>
      </c>
      <c r="D768" s="4">
        <v>0</v>
      </c>
      <c r="E768" s="4">
        <v>0</v>
      </c>
      <c r="F768" s="46">
        <f t="shared" si="325"/>
        <v>0</v>
      </c>
      <c r="G768" s="46">
        <v>3644.317</v>
      </c>
      <c r="H768" s="46">
        <v>1.05100356465448</v>
      </c>
      <c r="I768" s="46">
        <f t="shared" si="324"/>
        <v>0</v>
      </c>
    </row>
    <row r="769" spans="1:9" ht="47.25">
      <c r="A769" s="3" t="s">
        <v>963</v>
      </c>
      <c r="B769" s="61" t="s">
        <v>782</v>
      </c>
      <c r="C769" s="4">
        <v>0</v>
      </c>
      <c r="D769" s="4">
        <v>0</v>
      </c>
      <c r="E769" s="4">
        <v>0</v>
      </c>
      <c r="F769" s="46">
        <f t="shared" si="325"/>
        <v>0</v>
      </c>
      <c r="G769" s="46">
        <v>10270.273999999999</v>
      </c>
      <c r="H769" s="46">
        <v>1.05100356465448</v>
      </c>
      <c r="I769" s="46">
        <f t="shared" si="324"/>
        <v>0</v>
      </c>
    </row>
    <row r="770" spans="1:9" ht="47.25">
      <c r="A770" s="3" t="s">
        <v>964</v>
      </c>
      <c r="B770" s="61" t="s">
        <v>784</v>
      </c>
      <c r="C770" s="4">
        <v>0</v>
      </c>
      <c r="D770" s="4">
        <v>0</v>
      </c>
      <c r="E770" s="4">
        <v>0</v>
      </c>
      <c r="F770" s="46">
        <f t="shared" si="325"/>
        <v>0</v>
      </c>
      <c r="G770" s="46">
        <v>16096.982</v>
      </c>
      <c r="H770" s="46">
        <v>1.05100356465448</v>
      </c>
      <c r="I770" s="46">
        <f t="shared" si="324"/>
        <v>0</v>
      </c>
    </row>
    <row r="771" spans="1:9" ht="47.25">
      <c r="A771" s="3" t="s">
        <v>965</v>
      </c>
      <c r="B771" s="61" t="s">
        <v>786</v>
      </c>
      <c r="C771" s="4">
        <v>0</v>
      </c>
      <c r="D771" s="4">
        <v>0</v>
      </c>
      <c r="E771" s="4">
        <v>0</v>
      </c>
      <c r="F771" s="46">
        <f t="shared" si="325"/>
        <v>0</v>
      </c>
      <c r="G771" s="46" t="s">
        <v>10</v>
      </c>
      <c r="H771" s="46">
        <v>1.05100356465448</v>
      </c>
      <c r="I771" s="46" t="s">
        <v>10</v>
      </c>
    </row>
    <row r="772" spans="1:9" ht="63">
      <c r="A772" s="3" t="s">
        <v>966</v>
      </c>
      <c r="B772" s="61" t="s">
        <v>790</v>
      </c>
      <c r="C772" s="4">
        <v>0</v>
      </c>
      <c r="D772" s="4">
        <v>0</v>
      </c>
      <c r="E772" s="4">
        <v>0</v>
      </c>
      <c r="F772" s="46">
        <f t="shared" si="325"/>
        <v>0</v>
      </c>
      <c r="G772" s="46">
        <v>9806.0339999999997</v>
      </c>
      <c r="H772" s="46">
        <v>1.05100356465448</v>
      </c>
      <c r="I772" s="46">
        <f t="shared" ref="I772:I774" si="326">F772*G772*H772/1000</f>
        <v>0</v>
      </c>
    </row>
    <row r="773" spans="1:9" ht="63">
      <c r="A773" s="3" t="s">
        <v>967</v>
      </c>
      <c r="B773" s="61" t="s">
        <v>792</v>
      </c>
      <c r="C773" s="4">
        <v>0</v>
      </c>
      <c r="D773" s="4">
        <v>0</v>
      </c>
      <c r="E773" s="4">
        <v>0</v>
      </c>
      <c r="F773" s="46">
        <f t="shared" si="325"/>
        <v>0</v>
      </c>
      <c r="G773" s="46">
        <v>10062.162</v>
      </c>
      <c r="H773" s="46">
        <v>1.05100356465448</v>
      </c>
      <c r="I773" s="46">
        <f t="shared" si="326"/>
        <v>0</v>
      </c>
    </row>
    <row r="774" spans="1:9" ht="63">
      <c r="A774" s="3" t="s">
        <v>968</v>
      </c>
      <c r="B774" s="61" t="s">
        <v>788</v>
      </c>
      <c r="C774" s="4">
        <v>0</v>
      </c>
      <c r="D774" s="4">
        <v>0</v>
      </c>
      <c r="E774" s="4">
        <v>0</v>
      </c>
      <c r="F774" s="46">
        <f t="shared" si="325"/>
        <v>0</v>
      </c>
      <c r="G774" s="46">
        <v>10538.496999999999</v>
      </c>
      <c r="H774" s="46">
        <v>1.05100356465448</v>
      </c>
      <c r="I774" s="46">
        <f t="shared" si="326"/>
        <v>0</v>
      </c>
    </row>
    <row r="775" spans="1:9" ht="31.5">
      <c r="A775" s="3" t="s">
        <v>969</v>
      </c>
      <c r="B775" s="61" t="s">
        <v>727</v>
      </c>
      <c r="C775" s="46">
        <f>SUM(C776:C788)</f>
        <v>0.11</v>
      </c>
      <c r="D775" s="46">
        <f t="shared" ref="D775:E775" si="327">SUM(D776:D788)</f>
        <v>7.0000000000000007E-2</v>
      </c>
      <c r="E775" s="46">
        <f t="shared" si="327"/>
        <v>0</v>
      </c>
      <c r="F775" s="46">
        <f t="shared" si="325"/>
        <v>0.06</v>
      </c>
      <c r="G775" s="46" t="s">
        <v>10</v>
      </c>
      <c r="H775" s="46" t="s">
        <v>10</v>
      </c>
      <c r="I775" s="46">
        <f t="shared" ref="I775" si="328">SUM(I776:I788)</f>
        <v>0.31106451606736435</v>
      </c>
    </row>
    <row r="776" spans="1:9" ht="47.25">
      <c r="A776" s="3" t="s">
        <v>970</v>
      </c>
      <c r="B776" s="61" t="s">
        <v>766</v>
      </c>
      <c r="C776" s="4">
        <v>0</v>
      </c>
      <c r="D776" s="4">
        <v>0</v>
      </c>
      <c r="E776" s="4">
        <v>0</v>
      </c>
      <c r="F776" s="46">
        <f t="shared" si="325"/>
        <v>0</v>
      </c>
      <c r="G776" s="46">
        <v>1335.2829999999999</v>
      </c>
      <c r="H776" s="46">
        <v>1.05100356465448</v>
      </c>
      <c r="I776" s="46">
        <f t="shared" ref="I776" si="329">F776*G776*H776/1000</f>
        <v>0</v>
      </c>
    </row>
    <row r="777" spans="1:9" ht="47.25">
      <c r="A777" s="3" t="s">
        <v>971</v>
      </c>
      <c r="B777" s="61" t="s">
        <v>768</v>
      </c>
      <c r="C777" s="4">
        <v>0</v>
      </c>
      <c r="D777" s="4">
        <v>0</v>
      </c>
      <c r="E777" s="4">
        <v>0</v>
      </c>
      <c r="F777" s="46">
        <f t="shared" si="325"/>
        <v>0</v>
      </c>
      <c r="G777" s="46" t="s">
        <v>10</v>
      </c>
      <c r="H777" s="46">
        <v>1.05100356465448</v>
      </c>
      <c r="I777" s="46" t="s">
        <v>10</v>
      </c>
    </row>
    <row r="778" spans="1:9" ht="47.25">
      <c r="A778" s="3" t="s">
        <v>972</v>
      </c>
      <c r="B778" s="61" t="s">
        <v>770</v>
      </c>
      <c r="C778" s="4">
        <v>0</v>
      </c>
      <c r="D778" s="4">
        <v>0</v>
      </c>
      <c r="E778" s="4">
        <v>0</v>
      </c>
      <c r="F778" s="46">
        <f t="shared" si="325"/>
        <v>0</v>
      </c>
      <c r="G778" s="46" t="s">
        <v>10</v>
      </c>
      <c r="H778" s="46">
        <v>1.05100356465448</v>
      </c>
      <c r="I778" s="46" t="s">
        <v>10</v>
      </c>
    </row>
    <row r="779" spans="1:9" ht="47.25">
      <c r="A779" s="3" t="s">
        <v>973</v>
      </c>
      <c r="B779" s="61" t="s">
        <v>772</v>
      </c>
      <c r="C779" s="4">
        <v>0</v>
      </c>
      <c r="D779" s="4">
        <v>0</v>
      </c>
      <c r="E779" s="4">
        <v>0</v>
      </c>
      <c r="F779" s="46">
        <f t="shared" si="325"/>
        <v>0</v>
      </c>
      <c r="G779" s="46">
        <v>2477.8220000000001</v>
      </c>
      <c r="H779" s="46">
        <v>1.05100356465448</v>
      </c>
      <c r="I779" s="46">
        <f t="shared" ref="I779:I782" si="330">F779*G779*H779/1000</f>
        <v>0</v>
      </c>
    </row>
    <row r="780" spans="1:9" ht="47.25">
      <c r="A780" s="3" t="s">
        <v>974</v>
      </c>
      <c r="B780" s="61" t="s">
        <v>774</v>
      </c>
      <c r="C780" s="4">
        <v>0</v>
      </c>
      <c r="D780" s="4">
        <v>0</v>
      </c>
      <c r="E780" s="4">
        <v>0</v>
      </c>
      <c r="F780" s="46">
        <f t="shared" si="325"/>
        <v>0</v>
      </c>
      <c r="G780" s="46">
        <v>3724.0160000000001</v>
      </c>
      <c r="H780" s="46">
        <v>1.05100356465448</v>
      </c>
      <c r="I780" s="46">
        <f t="shared" si="330"/>
        <v>0</v>
      </c>
    </row>
    <row r="781" spans="1:9" ht="47.25">
      <c r="A781" s="3" t="s">
        <v>975</v>
      </c>
      <c r="B781" s="61" t="s">
        <v>776</v>
      </c>
      <c r="C781" s="4">
        <v>0</v>
      </c>
      <c r="D781" s="4">
        <v>7.0000000000000007E-2</v>
      </c>
      <c r="E781" s="4">
        <v>0</v>
      </c>
      <c r="F781" s="46">
        <f t="shared" si="325"/>
        <v>2.3333333333333334E-2</v>
      </c>
      <c r="G781" s="46">
        <v>1902.7280000000001</v>
      </c>
      <c r="H781" s="46">
        <v>1.05100356465448</v>
      </c>
      <c r="I781" s="46">
        <f t="shared" si="330"/>
        <v>4.666139124658409E-2</v>
      </c>
    </row>
    <row r="782" spans="1:9" ht="47.25">
      <c r="A782" s="3" t="s">
        <v>976</v>
      </c>
      <c r="B782" s="61" t="s">
        <v>778</v>
      </c>
      <c r="C782" s="4">
        <v>0.11</v>
      </c>
      <c r="D782" s="4">
        <v>0</v>
      </c>
      <c r="E782" s="4">
        <v>0</v>
      </c>
      <c r="F782" s="46">
        <f t="shared" si="325"/>
        <v>3.6666666666666667E-2</v>
      </c>
      <c r="G782" s="46">
        <v>6861.0559999999996</v>
      </c>
      <c r="H782" s="46">
        <v>1.05100356465448</v>
      </c>
      <c r="I782" s="46">
        <f t="shared" si="330"/>
        <v>0.26440312482078027</v>
      </c>
    </row>
    <row r="783" spans="1:9" ht="47.25">
      <c r="A783" s="3" t="s">
        <v>977</v>
      </c>
      <c r="B783" s="61" t="s">
        <v>782</v>
      </c>
      <c r="C783" s="4">
        <v>0</v>
      </c>
      <c r="D783" s="4">
        <v>0</v>
      </c>
      <c r="E783" s="4">
        <v>0</v>
      </c>
      <c r="F783" s="46">
        <f t="shared" si="325"/>
        <v>0</v>
      </c>
      <c r="G783" s="46" t="s">
        <v>10</v>
      </c>
      <c r="H783" s="46">
        <v>1.05100356465448</v>
      </c>
      <c r="I783" s="46" t="s">
        <v>10</v>
      </c>
    </row>
    <row r="784" spans="1:9" ht="47.25">
      <c r="A784" s="3" t="s">
        <v>978</v>
      </c>
      <c r="B784" s="61" t="s">
        <v>784</v>
      </c>
      <c r="C784" s="4">
        <v>0</v>
      </c>
      <c r="D784" s="4">
        <v>0</v>
      </c>
      <c r="E784" s="4">
        <v>0</v>
      </c>
      <c r="F784" s="46">
        <f t="shared" si="325"/>
        <v>0</v>
      </c>
      <c r="G784" s="46" t="s">
        <v>10</v>
      </c>
      <c r="H784" s="46">
        <v>1.05100356465448</v>
      </c>
      <c r="I784" s="46" t="s">
        <v>10</v>
      </c>
    </row>
    <row r="785" spans="1:9" ht="47.25">
      <c r="A785" s="3" t="s">
        <v>979</v>
      </c>
      <c r="B785" s="61" t="s">
        <v>786</v>
      </c>
      <c r="C785" s="4">
        <v>0</v>
      </c>
      <c r="D785" s="4">
        <v>0</v>
      </c>
      <c r="E785" s="4">
        <v>0</v>
      </c>
      <c r="F785" s="46">
        <f t="shared" si="325"/>
        <v>0</v>
      </c>
      <c r="G785" s="46">
        <v>7579.3180000000002</v>
      </c>
      <c r="H785" s="46">
        <v>1.05100356465448</v>
      </c>
      <c r="I785" s="46">
        <f t="shared" ref="I785" si="331">F785*G785*H785/1000</f>
        <v>0</v>
      </c>
    </row>
    <row r="786" spans="1:9" ht="63">
      <c r="A786" s="3" t="s">
        <v>980</v>
      </c>
      <c r="B786" s="61" t="s">
        <v>790</v>
      </c>
      <c r="C786" s="4">
        <v>0</v>
      </c>
      <c r="D786" s="4">
        <v>0</v>
      </c>
      <c r="E786" s="4">
        <v>0</v>
      </c>
      <c r="F786" s="46">
        <f t="shared" si="325"/>
        <v>0</v>
      </c>
      <c r="G786" s="46" t="s">
        <v>10</v>
      </c>
      <c r="H786" s="46">
        <v>1.05100356465448</v>
      </c>
      <c r="I786" s="46" t="s">
        <v>10</v>
      </c>
    </row>
    <row r="787" spans="1:9" ht="63">
      <c r="A787" s="3" t="s">
        <v>981</v>
      </c>
      <c r="B787" s="61" t="s">
        <v>792</v>
      </c>
      <c r="C787" s="4">
        <v>0</v>
      </c>
      <c r="D787" s="4">
        <v>0</v>
      </c>
      <c r="E787" s="4">
        <v>0</v>
      </c>
      <c r="F787" s="46">
        <f t="shared" si="325"/>
        <v>0</v>
      </c>
      <c r="G787" s="46" t="s">
        <v>10</v>
      </c>
      <c r="H787" s="46">
        <v>1.05100356465448</v>
      </c>
      <c r="I787" s="46" t="s">
        <v>10</v>
      </c>
    </row>
    <row r="788" spans="1:9" ht="63">
      <c r="A788" s="3" t="s">
        <v>982</v>
      </c>
      <c r="B788" s="61" t="s">
        <v>788</v>
      </c>
      <c r="C788" s="4">
        <v>0</v>
      </c>
      <c r="D788" s="4">
        <v>0</v>
      </c>
      <c r="E788" s="4">
        <v>0</v>
      </c>
      <c r="F788" s="46">
        <f t="shared" si="325"/>
        <v>0</v>
      </c>
      <c r="G788" s="46" t="s">
        <v>10</v>
      </c>
      <c r="H788" s="46">
        <v>1.05100356465448</v>
      </c>
      <c r="I788" s="46" t="s">
        <v>10</v>
      </c>
    </row>
    <row r="789" spans="1:9" ht="31.5">
      <c r="A789" s="3" t="s">
        <v>983</v>
      </c>
      <c r="B789" s="61" t="s">
        <v>811</v>
      </c>
      <c r="C789" s="46">
        <f>C790+C805</f>
        <v>0.79</v>
      </c>
      <c r="D789" s="46">
        <f t="shared" ref="D789:E789" si="332">D790+D805</f>
        <v>0</v>
      </c>
      <c r="E789" s="46">
        <f t="shared" si="332"/>
        <v>0.55000000000000004</v>
      </c>
      <c r="F789" s="46">
        <f t="shared" si="325"/>
        <v>0.44666666666666671</v>
      </c>
      <c r="G789" s="46" t="s">
        <v>10</v>
      </c>
      <c r="H789" s="46" t="s">
        <v>10</v>
      </c>
      <c r="I789" s="46">
        <f t="shared" ref="I789" si="333">I790+I805</f>
        <v>1.6983307533823071</v>
      </c>
    </row>
    <row r="790" spans="1:9">
      <c r="A790" s="3" t="s">
        <v>984</v>
      </c>
      <c r="B790" s="61" t="s">
        <v>713</v>
      </c>
      <c r="C790" s="46">
        <f>SUM(C791:C804)</f>
        <v>0</v>
      </c>
      <c r="D790" s="46">
        <f t="shared" ref="D790:E790" si="334">SUM(D791:D804)</f>
        <v>0</v>
      </c>
      <c r="E790" s="46">
        <f t="shared" si="334"/>
        <v>0.23300000000000001</v>
      </c>
      <c r="F790" s="46">
        <f t="shared" si="325"/>
        <v>7.7666666666666676E-2</v>
      </c>
      <c r="G790" s="46" t="s">
        <v>10</v>
      </c>
      <c r="H790" s="46" t="s">
        <v>10</v>
      </c>
      <c r="I790" s="46">
        <f t="shared" ref="I790" si="335">SUM(I791:I804)</f>
        <v>0.40600792223448229</v>
      </c>
    </row>
    <row r="791" spans="1:9" ht="47.25">
      <c r="A791" s="3" t="s">
        <v>985</v>
      </c>
      <c r="B791" s="61" t="s">
        <v>768</v>
      </c>
      <c r="C791" s="4">
        <v>0</v>
      </c>
      <c r="D791" s="4">
        <v>0</v>
      </c>
      <c r="E791" s="4">
        <v>0</v>
      </c>
      <c r="F791" s="46">
        <f t="shared" si="325"/>
        <v>0</v>
      </c>
      <c r="G791" s="46">
        <v>4688.2659999999996</v>
      </c>
      <c r="H791" s="46">
        <v>1.05100356465448</v>
      </c>
      <c r="I791" s="46">
        <f t="shared" ref="I791" si="336">F791*G791*H791/1000</f>
        <v>0</v>
      </c>
    </row>
    <row r="792" spans="1:9" ht="47.25">
      <c r="A792" s="3" t="s">
        <v>986</v>
      </c>
      <c r="B792" s="61" t="s">
        <v>770</v>
      </c>
      <c r="C792" s="4">
        <v>0</v>
      </c>
      <c r="D792" s="4">
        <v>0</v>
      </c>
      <c r="E792" s="4">
        <v>0</v>
      </c>
      <c r="F792" s="46">
        <f t="shared" si="325"/>
        <v>0</v>
      </c>
      <c r="G792" s="46" t="s">
        <v>10</v>
      </c>
      <c r="H792" s="46">
        <v>1.05100356465448</v>
      </c>
      <c r="I792" s="46" t="s">
        <v>10</v>
      </c>
    </row>
    <row r="793" spans="1:9" ht="47.25">
      <c r="A793" s="3" t="s">
        <v>987</v>
      </c>
      <c r="B793" s="61" t="s">
        <v>818</v>
      </c>
      <c r="C793" s="4">
        <v>0</v>
      </c>
      <c r="D793" s="4">
        <v>0</v>
      </c>
      <c r="E793" s="4">
        <v>0</v>
      </c>
      <c r="F793" s="46">
        <f t="shared" si="325"/>
        <v>0</v>
      </c>
      <c r="G793" s="46">
        <v>9526.0069999999996</v>
      </c>
      <c r="H793" s="46">
        <v>1.05100356465448</v>
      </c>
      <c r="I793" s="46">
        <f t="shared" ref="I793:I796" si="337">F793*G793*H793/1000</f>
        <v>0</v>
      </c>
    </row>
    <row r="794" spans="1:9" ht="47.25">
      <c r="A794" s="3" t="s">
        <v>988</v>
      </c>
      <c r="B794" s="61" t="s">
        <v>820</v>
      </c>
      <c r="C794" s="4">
        <v>0</v>
      </c>
      <c r="D794" s="4">
        <v>0</v>
      </c>
      <c r="E794" s="4">
        <v>0</v>
      </c>
      <c r="F794" s="46">
        <f t="shared" si="325"/>
        <v>0</v>
      </c>
      <c r="G794" s="46">
        <v>16655.224999999999</v>
      </c>
      <c r="H794" s="46">
        <v>1.05100356465448</v>
      </c>
      <c r="I794" s="46">
        <f t="shared" si="337"/>
        <v>0</v>
      </c>
    </row>
    <row r="795" spans="1:9" ht="47.25">
      <c r="A795" s="3" t="s">
        <v>989</v>
      </c>
      <c r="B795" s="61" t="s">
        <v>822</v>
      </c>
      <c r="C795" s="4">
        <v>0</v>
      </c>
      <c r="D795" s="4">
        <v>0</v>
      </c>
      <c r="E795" s="4">
        <v>0</v>
      </c>
      <c r="F795" s="46">
        <f t="shared" si="325"/>
        <v>0</v>
      </c>
      <c r="G795" s="46">
        <v>6392.3829999999998</v>
      </c>
      <c r="H795" s="46">
        <v>1.05100356465448</v>
      </c>
      <c r="I795" s="46">
        <f t="shared" si="337"/>
        <v>0</v>
      </c>
    </row>
    <row r="796" spans="1:9" ht="47.25">
      <c r="A796" s="3" t="s">
        <v>990</v>
      </c>
      <c r="B796" s="61" t="s">
        <v>824</v>
      </c>
      <c r="C796" s="4">
        <v>0</v>
      </c>
      <c r="D796" s="4">
        <v>0</v>
      </c>
      <c r="E796" s="4">
        <v>0</v>
      </c>
      <c r="F796" s="46">
        <f t="shared" si="325"/>
        <v>0</v>
      </c>
      <c r="G796" s="46">
        <v>8773.1450000000004</v>
      </c>
      <c r="H796" s="46">
        <v>1.05100356465448</v>
      </c>
      <c r="I796" s="46">
        <f t="shared" si="337"/>
        <v>0</v>
      </c>
    </row>
    <row r="797" spans="1:9" ht="47.25">
      <c r="A797" s="3" t="s">
        <v>991</v>
      </c>
      <c r="B797" s="61" t="s">
        <v>772</v>
      </c>
      <c r="C797" s="4">
        <v>0</v>
      </c>
      <c r="D797" s="4">
        <v>0</v>
      </c>
      <c r="E797" s="4">
        <v>0</v>
      </c>
      <c r="F797" s="46">
        <f t="shared" si="325"/>
        <v>0</v>
      </c>
      <c r="G797" s="46" t="s">
        <v>10</v>
      </c>
      <c r="H797" s="46">
        <v>1.05100356465448</v>
      </c>
      <c r="I797" s="46" t="s">
        <v>10</v>
      </c>
    </row>
    <row r="798" spans="1:9" ht="47.25">
      <c r="A798" s="3" t="s">
        <v>992</v>
      </c>
      <c r="B798" s="61" t="s">
        <v>776</v>
      </c>
      <c r="C798" s="4">
        <v>0</v>
      </c>
      <c r="D798" s="4">
        <v>0</v>
      </c>
      <c r="E798" s="4">
        <v>0</v>
      </c>
      <c r="F798" s="46">
        <f t="shared" si="325"/>
        <v>0</v>
      </c>
      <c r="G798" s="46">
        <v>4228.8469999999998</v>
      </c>
      <c r="H798" s="46">
        <v>1.05100356465448</v>
      </c>
      <c r="I798" s="46">
        <f t="shared" ref="I798:I799" si="338">F798*G798*H798/1000</f>
        <v>0</v>
      </c>
    </row>
    <row r="799" spans="1:9" ht="47.25">
      <c r="A799" s="3" t="s">
        <v>993</v>
      </c>
      <c r="B799" s="61" t="s">
        <v>778</v>
      </c>
      <c r="C799" s="4">
        <v>0</v>
      </c>
      <c r="D799" s="4">
        <v>0</v>
      </c>
      <c r="E799" s="4">
        <v>0</v>
      </c>
      <c r="F799" s="46">
        <f t="shared" si="325"/>
        <v>0</v>
      </c>
      <c r="G799" s="46">
        <v>4831.51</v>
      </c>
      <c r="H799" s="46">
        <v>1.05100356465448</v>
      </c>
      <c r="I799" s="46">
        <f t="shared" si="338"/>
        <v>0</v>
      </c>
    </row>
    <row r="800" spans="1:9" ht="47.25">
      <c r="A800" s="3" t="s">
        <v>994</v>
      </c>
      <c r="B800" s="61" t="s">
        <v>782</v>
      </c>
      <c r="C800" s="4">
        <v>0</v>
      </c>
      <c r="D800" s="4">
        <v>0</v>
      </c>
      <c r="E800" s="4">
        <v>0</v>
      </c>
      <c r="F800" s="46">
        <f t="shared" si="325"/>
        <v>0</v>
      </c>
      <c r="G800" s="46" t="s">
        <v>10</v>
      </c>
      <c r="H800" s="46">
        <v>1.05100356465448</v>
      </c>
      <c r="I800" s="46" t="s">
        <v>10</v>
      </c>
    </row>
    <row r="801" spans="1:9" ht="47.25">
      <c r="A801" s="3" t="s">
        <v>995</v>
      </c>
      <c r="B801" s="61" t="s">
        <v>832</v>
      </c>
      <c r="C801" s="4">
        <v>0</v>
      </c>
      <c r="D801" s="4">
        <v>0</v>
      </c>
      <c r="E801" s="4">
        <v>0.23300000000000001</v>
      </c>
      <c r="F801" s="46">
        <f t="shared" si="325"/>
        <v>7.7666666666666676E-2</v>
      </c>
      <c r="G801" s="46">
        <v>4973.884</v>
      </c>
      <c r="H801" s="46">
        <v>1.05100356465448</v>
      </c>
      <c r="I801" s="46">
        <f t="shared" ref="I801:I804" si="339">F801*G801*H801/1000</f>
        <v>0.40600792223448229</v>
      </c>
    </row>
    <row r="802" spans="1:9" ht="47.25">
      <c r="A802" s="3" t="s">
        <v>996</v>
      </c>
      <c r="B802" s="61" t="s">
        <v>784</v>
      </c>
      <c r="C802" s="4">
        <v>0</v>
      </c>
      <c r="D802" s="4">
        <v>0</v>
      </c>
      <c r="E802" s="4">
        <v>0</v>
      </c>
      <c r="F802" s="46">
        <f t="shared" si="325"/>
        <v>0</v>
      </c>
      <c r="G802" s="46">
        <v>5445.7129999999997</v>
      </c>
      <c r="H802" s="46">
        <v>1.05100356465448</v>
      </c>
      <c r="I802" s="46">
        <f t="shared" si="339"/>
        <v>0</v>
      </c>
    </row>
    <row r="803" spans="1:9" ht="47.25">
      <c r="A803" s="3" t="s">
        <v>997</v>
      </c>
      <c r="B803" s="61" t="s">
        <v>786</v>
      </c>
      <c r="C803" s="4">
        <v>0</v>
      </c>
      <c r="D803" s="4">
        <v>0</v>
      </c>
      <c r="E803" s="4">
        <v>0</v>
      </c>
      <c r="F803" s="46">
        <f t="shared" si="325"/>
        <v>0</v>
      </c>
      <c r="G803" s="46">
        <v>4406.26</v>
      </c>
      <c r="H803" s="46">
        <v>1.05100356465448</v>
      </c>
      <c r="I803" s="46">
        <f t="shared" si="339"/>
        <v>0</v>
      </c>
    </row>
    <row r="804" spans="1:9" ht="63">
      <c r="A804" s="3" t="s">
        <v>998</v>
      </c>
      <c r="B804" s="61" t="s">
        <v>842</v>
      </c>
      <c r="C804" s="4">
        <v>0</v>
      </c>
      <c r="D804" s="4">
        <v>0</v>
      </c>
      <c r="E804" s="4">
        <v>0</v>
      </c>
      <c r="F804" s="46">
        <f t="shared" si="325"/>
        <v>0</v>
      </c>
      <c r="G804" s="46">
        <v>9047.0660000000007</v>
      </c>
      <c r="H804" s="46">
        <v>1.05100356465448</v>
      </c>
      <c r="I804" s="46">
        <f t="shared" si="339"/>
        <v>0</v>
      </c>
    </row>
    <row r="805" spans="1:9" ht="31.5">
      <c r="A805" s="3" t="s">
        <v>999</v>
      </c>
      <c r="B805" s="61" t="s">
        <v>727</v>
      </c>
      <c r="C805" s="46">
        <f>SUM(C806:C819)</f>
        <v>0.79</v>
      </c>
      <c r="D805" s="46">
        <f t="shared" ref="D805:E805" si="340">SUM(D806:D819)</f>
        <v>0</v>
      </c>
      <c r="E805" s="46">
        <f t="shared" si="340"/>
        <v>0.317</v>
      </c>
      <c r="F805" s="46">
        <f t="shared" si="325"/>
        <v>0.36899999999999999</v>
      </c>
      <c r="G805" s="46" t="s">
        <v>10</v>
      </c>
      <c r="H805" s="46" t="s">
        <v>10</v>
      </c>
      <c r="I805" s="46">
        <f t="shared" ref="I805" si="341">SUM(I806:I819)</f>
        <v>1.2923228311478248</v>
      </c>
    </row>
    <row r="806" spans="1:9" ht="47.25">
      <c r="A806" s="3" t="s">
        <v>1000</v>
      </c>
      <c r="B806" s="61" t="s">
        <v>768</v>
      </c>
      <c r="C806" s="4">
        <v>0</v>
      </c>
      <c r="D806" s="4">
        <v>0</v>
      </c>
      <c r="E806" s="4">
        <v>0</v>
      </c>
      <c r="F806" s="46">
        <f t="shared" si="325"/>
        <v>0</v>
      </c>
      <c r="G806" s="46" t="s">
        <v>10</v>
      </c>
      <c r="H806" s="46">
        <v>1.05100356465448</v>
      </c>
      <c r="I806" s="46" t="s">
        <v>10</v>
      </c>
    </row>
    <row r="807" spans="1:9" ht="47.25">
      <c r="A807" s="3" t="s">
        <v>1001</v>
      </c>
      <c r="B807" s="61" t="s">
        <v>770</v>
      </c>
      <c r="C807" s="4">
        <v>0</v>
      </c>
      <c r="D807" s="4">
        <v>0</v>
      </c>
      <c r="E807" s="4">
        <v>0</v>
      </c>
      <c r="F807" s="46">
        <f t="shared" si="325"/>
        <v>0</v>
      </c>
      <c r="G807" s="46">
        <v>2609.1509999999998</v>
      </c>
      <c r="H807" s="46">
        <v>1.05100356465448</v>
      </c>
      <c r="I807" s="46">
        <f t="shared" ref="I807" si="342">F807*G807*H807/1000</f>
        <v>0</v>
      </c>
    </row>
    <row r="808" spans="1:9" ht="47.25">
      <c r="A808" s="3" t="s">
        <v>1002</v>
      </c>
      <c r="B808" s="61" t="s">
        <v>818</v>
      </c>
      <c r="C808" s="4">
        <v>0</v>
      </c>
      <c r="D808" s="4">
        <v>0</v>
      </c>
      <c r="E808" s="4">
        <v>0</v>
      </c>
      <c r="F808" s="46">
        <f t="shared" si="325"/>
        <v>0</v>
      </c>
      <c r="G808" s="46" t="s">
        <v>10</v>
      </c>
      <c r="H808" s="46">
        <v>1.05100356465448</v>
      </c>
      <c r="I808" s="46" t="s">
        <v>10</v>
      </c>
    </row>
    <row r="809" spans="1:9" ht="47.25">
      <c r="A809" s="3" t="s">
        <v>1003</v>
      </c>
      <c r="B809" s="61" t="s">
        <v>820</v>
      </c>
      <c r="C809" s="4">
        <v>0</v>
      </c>
      <c r="D809" s="4">
        <v>0</v>
      </c>
      <c r="E809" s="4">
        <v>0</v>
      </c>
      <c r="F809" s="46">
        <f t="shared" si="325"/>
        <v>0</v>
      </c>
      <c r="G809" s="46" t="s">
        <v>10</v>
      </c>
      <c r="H809" s="46">
        <v>1.05100356465448</v>
      </c>
      <c r="I809" s="46" t="s">
        <v>10</v>
      </c>
    </row>
    <row r="810" spans="1:9" ht="47.25">
      <c r="A810" s="3" t="s">
        <v>1004</v>
      </c>
      <c r="B810" s="61" t="s">
        <v>822</v>
      </c>
      <c r="C810" s="4">
        <v>0</v>
      </c>
      <c r="D810" s="4">
        <v>0</v>
      </c>
      <c r="E810" s="4">
        <v>0</v>
      </c>
      <c r="F810" s="46">
        <f t="shared" si="325"/>
        <v>0</v>
      </c>
      <c r="G810" s="46" t="s">
        <v>10</v>
      </c>
      <c r="H810" s="46">
        <v>1.05100356465448</v>
      </c>
      <c r="I810" s="46" t="s">
        <v>10</v>
      </c>
    </row>
    <row r="811" spans="1:9" ht="47.25">
      <c r="A811" s="3" t="s">
        <v>1005</v>
      </c>
      <c r="B811" s="61" t="s">
        <v>824</v>
      </c>
      <c r="C811" s="4">
        <v>0</v>
      </c>
      <c r="D811" s="4">
        <v>0</v>
      </c>
      <c r="E811" s="4">
        <v>0</v>
      </c>
      <c r="F811" s="46">
        <f t="shared" si="325"/>
        <v>0</v>
      </c>
      <c r="G811" s="46" t="s">
        <v>10</v>
      </c>
      <c r="H811" s="46">
        <v>1.05100356465448</v>
      </c>
      <c r="I811" s="46" t="s">
        <v>10</v>
      </c>
    </row>
    <row r="812" spans="1:9" ht="47.25">
      <c r="A812" s="3" t="s">
        <v>1006</v>
      </c>
      <c r="B812" s="61" t="s">
        <v>772</v>
      </c>
      <c r="C812" s="46">
        <v>0.15</v>
      </c>
      <c r="D812" s="4">
        <v>0</v>
      </c>
      <c r="E812" s="4">
        <v>0</v>
      </c>
      <c r="F812" s="46">
        <f t="shared" si="325"/>
        <v>4.9999999999999996E-2</v>
      </c>
      <c r="G812" s="46">
        <v>2799.8609999999999</v>
      </c>
      <c r="H812" s="46">
        <v>1.05100356465448</v>
      </c>
      <c r="I812" s="46">
        <f t="shared" ref="I812" si="343">F812*G812*H812/1000</f>
        <v>0.14713319457685281</v>
      </c>
    </row>
    <row r="813" spans="1:9" ht="47.25">
      <c r="A813" s="3" t="s">
        <v>1007</v>
      </c>
      <c r="B813" s="61" t="s">
        <v>776</v>
      </c>
      <c r="C813" s="4">
        <v>0</v>
      </c>
      <c r="D813" s="4">
        <v>0</v>
      </c>
      <c r="E813" s="4">
        <v>0</v>
      </c>
      <c r="F813" s="46">
        <f t="shared" si="325"/>
        <v>0</v>
      </c>
      <c r="G813" s="46" t="s">
        <v>10</v>
      </c>
      <c r="H813" s="46">
        <v>1.05100356465448</v>
      </c>
      <c r="I813" s="46" t="s">
        <v>10</v>
      </c>
    </row>
    <row r="814" spans="1:9" ht="47.25">
      <c r="A814" s="3" t="s">
        <v>1008</v>
      </c>
      <c r="B814" s="61" t="s">
        <v>778</v>
      </c>
      <c r="C814" s="4">
        <v>0</v>
      </c>
      <c r="D814" s="4">
        <v>0</v>
      </c>
      <c r="E814" s="4">
        <v>0</v>
      </c>
      <c r="F814" s="46">
        <f t="shared" si="325"/>
        <v>0</v>
      </c>
      <c r="G814" s="46" t="s">
        <v>10</v>
      </c>
      <c r="H814" s="46">
        <v>1.05100356465448</v>
      </c>
      <c r="I814" s="46" t="s">
        <v>10</v>
      </c>
    </row>
    <row r="815" spans="1:9" ht="47.25">
      <c r="A815" s="3" t="s">
        <v>1009</v>
      </c>
      <c r="B815" s="61" t="s">
        <v>782</v>
      </c>
      <c r="C815" s="46">
        <v>0.64</v>
      </c>
      <c r="D815" s="4">
        <v>0</v>
      </c>
      <c r="E815" s="4">
        <v>0</v>
      </c>
      <c r="F815" s="46">
        <f t="shared" si="325"/>
        <v>0.21333333333333335</v>
      </c>
      <c r="G815" s="46">
        <v>1112.5309999999999</v>
      </c>
      <c r="H815" s="46">
        <v>1.05100356465448</v>
      </c>
      <c r="I815" s="46">
        <f t="shared" ref="I815:I817" si="344">F815*G815*H815/1000</f>
        <v>0.24944512998157084</v>
      </c>
    </row>
    <row r="816" spans="1:9" ht="47.25">
      <c r="A816" s="3" t="s">
        <v>1010</v>
      </c>
      <c r="B816" s="61" t="s">
        <v>832</v>
      </c>
      <c r="C816" s="4">
        <v>0</v>
      </c>
      <c r="D816" s="4">
        <v>0</v>
      </c>
      <c r="E816" s="4">
        <v>0.317</v>
      </c>
      <c r="F816" s="46">
        <f t="shared" si="325"/>
        <v>0.10566666666666667</v>
      </c>
      <c r="G816" s="46">
        <v>8065.6980000000003</v>
      </c>
      <c r="H816" s="46">
        <v>1.05100356465448</v>
      </c>
      <c r="I816" s="46">
        <f t="shared" si="344"/>
        <v>0.89574450658940119</v>
      </c>
    </row>
    <row r="817" spans="1:9" ht="47.25">
      <c r="A817" s="3" t="s">
        <v>1011</v>
      </c>
      <c r="B817" s="61" t="s">
        <v>784</v>
      </c>
      <c r="C817" s="4">
        <v>0</v>
      </c>
      <c r="D817" s="4">
        <v>0</v>
      </c>
      <c r="E817" s="4">
        <v>0</v>
      </c>
      <c r="F817" s="46">
        <f t="shared" si="325"/>
        <v>0</v>
      </c>
      <c r="G817" s="46">
        <v>5582.41</v>
      </c>
      <c r="H817" s="46">
        <v>1.05100356465448</v>
      </c>
      <c r="I817" s="46">
        <f t="shared" si="344"/>
        <v>0</v>
      </c>
    </row>
    <row r="818" spans="1:9" ht="47.25">
      <c r="A818" s="3" t="s">
        <v>1012</v>
      </c>
      <c r="B818" s="61" t="s">
        <v>786</v>
      </c>
      <c r="C818" s="4">
        <v>0</v>
      </c>
      <c r="D818" s="4">
        <v>0</v>
      </c>
      <c r="E818" s="4">
        <v>0</v>
      </c>
      <c r="F818" s="46">
        <f t="shared" si="325"/>
        <v>0</v>
      </c>
      <c r="G818" s="46" t="s">
        <v>10</v>
      </c>
      <c r="H818" s="46">
        <v>1.05100356465448</v>
      </c>
      <c r="I818" s="46" t="s">
        <v>10</v>
      </c>
    </row>
    <row r="819" spans="1:9" ht="63">
      <c r="A819" s="3" t="s">
        <v>1013</v>
      </c>
      <c r="B819" s="61" t="s">
        <v>842</v>
      </c>
      <c r="C819" s="4">
        <v>0</v>
      </c>
      <c r="D819" s="4">
        <v>0</v>
      </c>
      <c r="E819" s="4">
        <v>0</v>
      </c>
      <c r="F819" s="46">
        <f t="shared" si="325"/>
        <v>0</v>
      </c>
      <c r="G819" s="46" t="s">
        <v>10</v>
      </c>
      <c r="H819" s="46">
        <v>1.05100356465448</v>
      </c>
      <c r="I819" s="46" t="s">
        <v>10</v>
      </c>
    </row>
    <row r="820" spans="1:9" ht="31.5">
      <c r="A820" s="44" t="s">
        <v>1014</v>
      </c>
      <c r="B820" s="69" t="s">
        <v>7</v>
      </c>
      <c r="C820" s="78">
        <f>C821+C824</f>
        <v>0</v>
      </c>
      <c r="D820" s="78">
        <f t="shared" ref="D820:E820" si="345">D821+D824</f>
        <v>0</v>
      </c>
      <c r="E820" s="78">
        <f t="shared" si="345"/>
        <v>0</v>
      </c>
      <c r="F820" s="78">
        <f t="shared" si="325"/>
        <v>0</v>
      </c>
      <c r="G820" s="78" t="s">
        <v>10</v>
      </c>
      <c r="H820" s="78" t="s">
        <v>10</v>
      </c>
      <c r="I820" s="78">
        <f t="shared" ref="I820" si="346">I821+I824</f>
        <v>0</v>
      </c>
    </row>
    <row r="821" spans="1:9" ht="31.5">
      <c r="A821" s="3" t="s">
        <v>1015</v>
      </c>
      <c r="B821" s="61" t="s">
        <v>727</v>
      </c>
      <c r="C821" s="46">
        <f>C822</f>
        <v>0</v>
      </c>
      <c r="D821" s="46">
        <f t="shared" ref="D821:E821" si="347">D822</f>
        <v>0</v>
      </c>
      <c r="E821" s="46">
        <f t="shared" si="347"/>
        <v>0</v>
      </c>
      <c r="F821" s="46">
        <f t="shared" si="325"/>
        <v>0</v>
      </c>
      <c r="G821" s="46" t="s">
        <v>10</v>
      </c>
      <c r="H821" s="46" t="s">
        <v>10</v>
      </c>
      <c r="I821" s="46">
        <f t="shared" ref="I821" si="348">I822</f>
        <v>0</v>
      </c>
    </row>
    <row r="822" spans="1:9">
      <c r="A822" s="3" t="s">
        <v>1016</v>
      </c>
      <c r="B822" s="62" t="s">
        <v>861</v>
      </c>
      <c r="C822" s="46">
        <f>C823</f>
        <v>0</v>
      </c>
      <c r="D822" s="46">
        <f>D823</f>
        <v>0</v>
      </c>
      <c r="E822" s="46">
        <f>E823</f>
        <v>0</v>
      </c>
      <c r="F822" s="46">
        <f t="shared" si="325"/>
        <v>0</v>
      </c>
      <c r="G822" s="46" t="s">
        <v>10</v>
      </c>
      <c r="H822" s="46" t="s">
        <v>10</v>
      </c>
      <c r="I822" s="46">
        <f>I823</f>
        <v>0</v>
      </c>
    </row>
    <row r="823" spans="1:9" ht="31.5">
      <c r="A823" s="47" t="s">
        <v>1017</v>
      </c>
      <c r="B823" s="63" t="s">
        <v>863</v>
      </c>
      <c r="C823" s="4">
        <v>0</v>
      </c>
      <c r="D823" s="4">
        <v>0</v>
      </c>
      <c r="E823" s="4">
        <v>0</v>
      </c>
      <c r="F823" s="46">
        <f t="shared" si="325"/>
        <v>0</v>
      </c>
      <c r="G823" s="48">
        <v>1038979</v>
      </c>
      <c r="H823" s="46">
        <v>1.05100356465448</v>
      </c>
      <c r="I823" s="46">
        <f t="shared" ref="I823" si="349">F823*G823*H823/1000</f>
        <v>0</v>
      </c>
    </row>
    <row r="824" spans="1:9">
      <c r="A824" s="3" t="s">
        <v>1018</v>
      </c>
      <c r="B824" s="61" t="s">
        <v>713</v>
      </c>
      <c r="C824" s="46">
        <f>C825+C828</f>
        <v>0</v>
      </c>
      <c r="D824" s="46">
        <f t="shared" ref="D824:E824" si="350">D825+D828</f>
        <v>0</v>
      </c>
      <c r="E824" s="46">
        <f t="shared" si="350"/>
        <v>0</v>
      </c>
      <c r="F824" s="46">
        <f t="shared" si="325"/>
        <v>0</v>
      </c>
      <c r="G824" s="46" t="s">
        <v>10</v>
      </c>
      <c r="H824" s="46" t="s">
        <v>10</v>
      </c>
      <c r="I824" s="46">
        <f t="shared" ref="I824" si="351">I825+I828</f>
        <v>0</v>
      </c>
    </row>
    <row r="825" spans="1:9">
      <c r="A825" s="3" t="s">
        <v>1019</v>
      </c>
      <c r="B825" s="62" t="s">
        <v>861</v>
      </c>
      <c r="C825" s="46">
        <f>SUM(C826:C827)</f>
        <v>0</v>
      </c>
      <c r="D825" s="46">
        <f t="shared" ref="D825:E825" si="352">SUM(D826:D827)</f>
        <v>0</v>
      </c>
      <c r="E825" s="46">
        <f t="shared" si="352"/>
        <v>0</v>
      </c>
      <c r="F825" s="46">
        <f t="shared" si="325"/>
        <v>0</v>
      </c>
      <c r="G825" s="46" t="s">
        <v>10</v>
      </c>
      <c r="H825" s="46" t="s">
        <v>10</v>
      </c>
      <c r="I825" s="46">
        <f t="shared" ref="I825" si="353">SUM(I826:I827)</f>
        <v>0</v>
      </c>
    </row>
    <row r="826" spans="1:9" ht="31.5">
      <c r="A826" s="47" t="s">
        <v>1020</v>
      </c>
      <c r="B826" s="63" t="s">
        <v>867</v>
      </c>
      <c r="C826" s="4">
        <v>0</v>
      </c>
      <c r="D826" s="4">
        <v>0</v>
      </c>
      <c r="E826" s="4">
        <v>0</v>
      </c>
      <c r="F826" s="46">
        <f t="shared" si="325"/>
        <v>0</v>
      </c>
      <c r="G826" s="48">
        <v>19877326</v>
      </c>
      <c r="H826" s="46">
        <v>1.05100356465448</v>
      </c>
      <c r="I826" s="46">
        <f t="shared" ref="I826:I827" si="354">F826*G826*H826/1000</f>
        <v>0</v>
      </c>
    </row>
    <row r="827" spans="1:9" ht="31.5">
      <c r="A827" s="47" t="s">
        <v>1021</v>
      </c>
      <c r="B827" s="63" t="s">
        <v>869</v>
      </c>
      <c r="C827" s="4">
        <v>0</v>
      </c>
      <c r="D827" s="4">
        <v>0</v>
      </c>
      <c r="E827" s="4">
        <v>0</v>
      </c>
      <c r="F827" s="46">
        <f t="shared" si="325"/>
        <v>0</v>
      </c>
      <c r="G827" s="48">
        <v>22559798</v>
      </c>
      <c r="H827" s="46">
        <v>1.05100356465448</v>
      </c>
      <c r="I827" s="46">
        <f t="shared" si="354"/>
        <v>0</v>
      </c>
    </row>
    <row r="828" spans="1:9">
      <c r="A828" s="3" t="s">
        <v>1022</v>
      </c>
      <c r="B828" s="64" t="s">
        <v>871</v>
      </c>
      <c r="C828" s="46">
        <f>C829</f>
        <v>0</v>
      </c>
      <c r="D828" s="46">
        <f t="shared" ref="D828:E828" si="355">D829</f>
        <v>0</v>
      </c>
      <c r="E828" s="46">
        <f t="shared" si="355"/>
        <v>0</v>
      </c>
      <c r="F828" s="46">
        <f t="shared" si="325"/>
        <v>0</v>
      </c>
      <c r="G828" s="46" t="s">
        <v>10</v>
      </c>
      <c r="H828" s="46" t="s">
        <v>10</v>
      </c>
      <c r="I828" s="46">
        <f t="shared" ref="I828" si="356">I829</f>
        <v>0</v>
      </c>
    </row>
    <row r="829" spans="1:9">
      <c r="A829" s="47" t="s">
        <v>1023</v>
      </c>
      <c r="B829" s="63" t="s">
        <v>873</v>
      </c>
      <c r="C829" s="4">
        <v>0</v>
      </c>
      <c r="D829" s="4">
        <v>0</v>
      </c>
      <c r="E829" s="4">
        <v>0</v>
      </c>
      <c r="F829" s="46">
        <f t="shared" si="325"/>
        <v>0</v>
      </c>
      <c r="G829" s="48">
        <v>3612284</v>
      </c>
      <c r="H829" s="46">
        <v>1.05100356465448</v>
      </c>
      <c r="I829" s="46">
        <f t="shared" ref="I829" si="357">F829*G829*H829/1000</f>
        <v>0</v>
      </c>
    </row>
    <row r="830" spans="1:9" ht="78.75">
      <c r="A830" s="44" t="s">
        <v>1024</v>
      </c>
      <c r="B830" s="69" t="s">
        <v>8</v>
      </c>
      <c r="C830" s="78">
        <f>C831+C840</f>
        <v>1564</v>
      </c>
      <c r="D830" s="78">
        <f t="shared" ref="D830:E830" si="358">D831+D840</f>
        <v>2059</v>
      </c>
      <c r="E830" s="78">
        <f t="shared" si="358"/>
        <v>4217.3</v>
      </c>
      <c r="F830" s="78">
        <f t="shared" si="325"/>
        <v>2613.4333333333334</v>
      </c>
      <c r="G830" s="78" t="s">
        <v>10</v>
      </c>
      <c r="H830" s="78" t="s">
        <v>10</v>
      </c>
      <c r="I830" s="78">
        <f t="shared" ref="I830" si="359">I831+I840</f>
        <v>20757.831785227092</v>
      </c>
    </row>
    <row r="831" spans="1:9">
      <c r="A831" s="3" t="s">
        <v>1025</v>
      </c>
      <c r="B831" s="61" t="s">
        <v>713</v>
      </c>
      <c r="C831" s="46">
        <f>SUM(C832:C839)</f>
        <v>165</v>
      </c>
      <c r="D831" s="46">
        <f t="shared" ref="D831:E831" si="360">SUM(D832:D839)</f>
        <v>120</v>
      </c>
      <c r="E831" s="46">
        <f t="shared" si="360"/>
        <v>940</v>
      </c>
      <c r="F831" s="46">
        <f t="shared" ref="F831:F851" si="361">(C831+D831+E831)/3</f>
        <v>408.33333333333331</v>
      </c>
      <c r="G831" s="46" t="s">
        <v>10</v>
      </c>
      <c r="H831" s="46" t="s">
        <v>10</v>
      </c>
      <c r="I831" s="46">
        <f t="shared" ref="I831" si="362">SUM(I832:I839)</f>
        <v>2725.2750148929681</v>
      </c>
    </row>
    <row r="832" spans="1:9" ht="31.5">
      <c r="A832" s="47" t="s">
        <v>1026</v>
      </c>
      <c r="B832" s="63" t="s">
        <v>879</v>
      </c>
      <c r="C832" s="4">
        <v>0</v>
      </c>
      <c r="D832" s="4">
        <v>0</v>
      </c>
      <c r="E832" s="4">
        <v>0</v>
      </c>
      <c r="F832" s="46">
        <f t="shared" si="361"/>
        <v>0</v>
      </c>
      <c r="G832" s="48">
        <v>21191</v>
      </c>
      <c r="H832" s="46">
        <v>1.05100356465448</v>
      </c>
      <c r="I832" s="46">
        <f t="shared" ref="I832:I839" si="363">F832*G832*H832/1000</f>
        <v>0</v>
      </c>
    </row>
    <row r="833" spans="1:9" ht="31.5">
      <c r="A833" s="47" t="s">
        <v>1027</v>
      </c>
      <c r="B833" s="63" t="s">
        <v>881</v>
      </c>
      <c r="C833" s="4">
        <v>165</v>
      </c>
      <c r="D833" s="4">
        <v>0</v>
      </c>
      <c r="E833" s="4">
        <f>50</f>
        <v>50</v>
      </c>
      <c r="F833" s="46">
        <f t="shared" si="361"/>
        <v>71.666666666666671</v>
      </c>
      <c r="G833" s="48">
        <v>10945</v>
      </c>
      <c r="H833" s="46">
        <v>1.05100356465448</v>
      </c>
      <c r="I833" s="46">
        <f t="shared" si="363"/>
        <v>824.39843775193538</v>
      </c>
    </row>
    <row r="834" spans="1:9" ht="31.5">
      <c r="A834" s="47" t="s">
        <v>1028</v>
      </c>
      <c r="B834" s="63" t="s">
        <v>883</v>
      </c>
      <c r="C834" s="4">
        <v>0</v>
      </c>
      <c r="D834" s="4">
        <v>120</v>
      </c>
      <c r="E834" s="4">
        <v>550</v>
      </c>
      <c r="F834" s="46">
        <f t="shared" si="361"/>
        <v>223.33333333333334</v>
      </c>
      <c r="G834" s="48">
        <v>5899</v>
      </c>
      <c r="H834" s="46">
        <v>1.05100356465448</v>
      </c>
      <c r="I834" s="46">
        <f t="shared" si="363"/>
        <v>1384.6376395636139</v>
      </c>
    </row>
    <row r="835" spans="1:9" ht="31.5">
      <c r="A835" s="47" t="s">
        <v>1029</v>
      </c>
      <c r="B835" s="63" t="s">
        <v>885</v>
      </c>
      <c r="C835" s="4">
        <v>0</v>
      </c>
      <c r="D835" s="4">
        <v>0</v>
      </c>
      <c r="E835" s="4">
        <v>340</v>
      </c>
      <c r="F835" s="46">
        <f t="shared" si="361"/>
        <v>113.33333333333333</v>
      </c>
      <c r="G835" s="48">
        <v>4334</v>
      </c>
      <c r="H835" s="46">
        <v>1.05100356465448</v>
      </c>
      <c r="I835" s="46">
        <f t="shared" si="363"/>
        <v>516.23893757741848</v>
      </c>
    </row>
    <row r="836" spans="1:9" ht="31.5">
      <c r="A836" s="47" t="s">
        <v>1030</v>
      </c>
      <c r="B836" s="63" t="s">
        <v>887</v>
      </c>
      <c r="C836" s="4">
        <v>0</v>
      </c>
      <c r="D836" s="4">
        <v>0</v>
      </c>
      <c r="E836" s="4">
        <v>0</v>
      </c>
      <c r="F836" s="46">
        <f t="shared" si="361"/>
        <v>0</v>
      </c>
      <c r="G836" s="48">
        <v>3289</v>
      </c>
      <c r="H836" s="46">
        <v>1.05100356465448</v>
      </c>
      <c r="I836" s="46">
        <f t="shared" si="363"/>
        <v>0</v>
      </c>
    </row>
    <row r="837" spans="1:9" ht="47.25">
      <c r="A837" s="47" t="s">
        <v>1031</v>
      </c>
      <c r="B837" s="63" t="s">
        <v>889</v>
      </c>
      <c r="C837" s="4">
        <v>0</v>
      </c>
      <c r="D837" s="4">
        <v>0</v>
      </c>
      <c r="E837" s="4">
        <v>0</v>
      </c>
      <c r="F837" s="46">
        <f t="shared" si="361"/>
        <v>0</v>
      </c>
      <c r="G837" s="48">
        <v>20437</v>
      </c>
      <c r="H837" s="46">
        <v>1.05100356465448</v>
      </c>
      <c r="I837" s="46">
        <f t="shared" si="363"/>
        <v>0</v>
      </c>
    </row>
    <row r="838" spans="1:9" ht="47.25">
      <c r="A838" s="47" t="s">
        <v>1032</v>
      </c>
      <c r="B838" s="63" t="s">
        <v>891</v>
      </c>
      <c r="C838" s="4">
        <v>0</v>
      </c>
      <c r="D838" s="4">
        <v>0</v>
      </c>
      <c r="E838" s="4">
        <v>0</v>
      </c>
      <c r="F838" s="46">
        <f t="shared" si="361"/>
        <v>0</v>
      </c>
      <c r="G838" s="48">
        <v>7494</v>
      </c>
      <c r="H838" s="46">
        <v>1.05100356465448</v>
      </c>
      <c r="I838" s="46">
        <f t="shared" si="363"/>
        <v>0</v>
      </c>
    </row>
    <row r="839" spans="1:9" ht="47.25">
      <c r="A839" s="47" t="s">
        <v>1033</v>
      </c>
      <c r="B839" s="63" t="s">
        <v>893</v>
      </c>
      <c r="C839" s="4">
        <v>0</v>
      </c>
      <c r="D839" s="4">
        <v>0</v>
      </c>
      <c r="E839" s="4">
        <v>0</v>
      </c>
      <c r="F839" s="46">
        <f t="shared" si="361"/>
        <v>0</v>
      </c>
      <c r="G839" s="48">
        <v>5785</v>
      </c>
      <c r="H839" s="46">
        <v>1.05100356465448</v>
      </c>
      <c r="I839" s="46">
        <f t="shared" si="363"/>
        <v>0</v>
      </c>
    </row>
    <row r="840" spans="1:9" ht="31.5">
      <c r="A840" s="3" t="s">
        <v>1034</v>
      </c>
      <c r="B840" s="61" t="s">
        <v>727</v>
      </c>
      <c r="C840" s="4">
        <f>SUM(C841:C846)</f>
        <v>1399</v>
      </c>
      <c r="D840" s="4">
        <f t="shared" ref="D840:E840" si="364">SUM(D841:D846)</f>
        <v>1939</v>
      </c>
      <c r="E840" s="4">
        <f t="shared" si="364"/>
        <v>3277.3</v>
      </c>
      <c r="F840" s="46">
        <f t="shared" si="361"/>
        <v>2205.1</v>
      </c>
      <c r="G840" s="46" t="s">
        <v>10</v>
      </c>
      <c r="H840" s="46" t="s">
        <v>10</v>
      </c>
      <c r="I840" s="4">
        <f t="shared" ref="I840" si="365">SUM(I841:I846)</f>
        <v>18032.556770334122</v>
      </c>
    </row>
    <row r="841" spans="1:9" ht="31.5">
      <c r="A841" s="47" t="s">
        <v>1035</v>
      </c>
      <c r="B841" s="63" t="s">
        <v>879</v>
      </c>
      <c r="C841" s="4">
        <v>55</v>
      </c>
      <c r="D841" s="4">
        <v>410</v>
      </c>
      <c r="E841" s="4">
        <v>20</v>
      </c>
      <c r="F841" s="46">
        <f t="shared" si="361"/>
        <v>161.66666666666666</v>
      </c>
      <c r="G841" s="48">
        <v>23260</v>
      </c>
      <c r="H841" s="46">
        <v>1.05100356465448</v>
      </c>
      <c r="I841" s="46">
        <f t="shared" ref="I841:I846" si="366">F841*G841*H841/1000</f>
        <v>3952.1587710745512</v>
      </c>
    </row>
    <row r="842" spans="1:9" ht="31.5">
      <c r="A842" s="47" t="s">
        <v>1036</v>
      </c>
      <c r="B842" s="63" t="s">
        <v>881</v>
      </c>
      <c r="C842" s="4">
        <v>170</v>
      </c>
      <c r="D842" s="4">
        <v>571</v>
      </c>
      <c r="E842" s="4">
        <v>1205</v>
      </c>
      <c r="F842" s="46">
        <f t="shared" si="361"/>
        <v>648.66666666666663</v>
      </c>
      <c r="G842" s="48">
        <v>10437</v>
      </c>
      <c r="H842" s="46">
        <v>1.05100356465448</v>
      </c>
      <c r="I842" s="46">
        <f t="shared" si="366"/>
        <v>7115.4349671884929</v>
      </c>
    </row>
    <row r="843" spans="1:9" ht="31.5">
      <c r="A843" s="47" t="s">
        <v>1037</v>
      </c>
      <c r="B843" s="63" t="s">
        <v>883</v>
      </c>
      <c r="C843" s="4">
        <v>724</v>
      </c>
      <c r="D843" s="4">
        <v>808</v>
      </c>
      <c r="E843" s="4">
        <f>1625.9+105</f>
        <v>1730.9</v>
      </c>
      <c r="F843" s="46">
        <f t="shared" si="361"/>
        <v>1087.6333333333334</v>
      </c>
      <c r="G843" s="48">
        <v>5395</v>
      </c>
      <c r="H843" s="46">
        <v>1.05100356465448</v>
      </c>
      <c r="I843" s="46">
        <f t="shared" si="366"/>
        <v>6167.0596234481336</v>
      </c>
    </row>
    <row r="844" spans="1:9" ht="31.5">
      <c r="A844" s="47" t="s">
        <v>1038</v>
      </c>
      <c r="B844" s="63" t="s">
        <v>885</v>
      </c>
      <c r="C844" s="4">
        <v>300</v>
      </c>
      <c r="D844" s="4">
        <v>150</v>
      </c>
      <c r="E844" s="4">
        <f>81.4+240</f>
        <v>321.39999999999998</v>
      </c>
      <c r="F844" s="46">
        <f t="shared" si="361"/>
        <v>257.13333333333333</v>
      </c>
      <c r="G844" s="48">
        <v>2598</v>
      </c>
      <c r="H844" s="46">
        <v>1.05100356465448</v>
      </c>
      <c r="I844" s="46">
        <f t="shared" si="366"/>
        <v>702.10443370468738</v>
      </c>
    </row>
    <row r="845" spans="1:9" ht="31.5">
      <c r="A845" s="47" t="s">
        <v>1039</v>
      </c>
      <c r="B845" s="63" t="s">
        <v>887</v>
      </c>
      <c r="C845" s="4">
        <v>150</v>
      </c>
      <c r="D845" s="4">
        <v>0</v>
      </c>
      <c r="E845" s="4">
        <v>0</v>
      </c>
      <c r="F845" s="46">
        <f t="shared" si="361"/>
        <v>50</v>
      </c>
      <c r="G845" s="48">
        <v>1823</v>
      </c>
      <c r="H845" s="46">
        <v>1.05100356465448</v>
      </c>
      <c r="I845" s="46">
        <f t="shared" si="366"/>
        <v>95.798974918255851</v>
      </c>
    </row>
    <row r="846" spans="1:9" ht="47.25">
      <c r="A846" s="47" t="s">
        <v>1040</v>
      </c>
      <c r="B846" s="63" t="s">
        <v>889</v>
      </c>
      <c r="C846" s="4">
        <v>0</v>
      </c>
      <c r="D846" s="4">
        <v>0</v>
      </c>
      <c r="E846" s="4">
        <v>0</v>
      </c>
      <c r="F846" s="46">
        <f t="shared" si="361"/>
        <v>0</v>
      </c>
      <c r="G846" s="48">
        <v>9527</v>
      </c>
      <c r="H846" s="46">
        <v>1.05100356465448</v>
      </c>
      <c r="I846" s="46">
        <f t="shared" si="366"/>
        <v>0</v>
      </c>
    </row>
    <row r="847" spans="1:9" ht="47.25">
      <c r="A847" s="44" t="s">
        <v>1041</v>
      </c>
      <c r="B847" s="69" t="s">
        <v>9</v>
      </c>
      <c r="C847" s="78">
        <f>C848+C850</f>
        <v>0</v>
      </c>
      <c r="D847" s="78">
        <f t="shared" ref="D847:E847" si="367">D848+D850</f>
        <v>0</v>
      </c>
      <c r="E847" s="78">
        <f t="shared" si="367"/>
        <v>0</v>
      </c>
      <c r="F847" s="78">
        <f t="shared" si="361"/>
        <v>0</v>
      </c>
      <c r="G847" s="78" t="s">
        <v>10</v>
      </c>
      <c r="H847" s="78" t="s">
        <v>10</v>
      </c>
      <c r="I847" s="78">
        <f>I848+I850</f>
        <v>0</v>
      </c>
    </row>
    <row r="848" spans="1:9">
      <c r="A848" s="3" t="s">
        <v>1042</v>
      </c>
      <c r="B848" s="61" t="s">
        <v>713</v>
      </c>
      <c r="C848" s="46">
        <f>C849</f>
        <v>0</v>
      </c>
      <c r="D848" s="46">
        <f t="shared" ref="D848:E848" si="368">D849</f>
        <v>0</v>
      </c>
      <c r="E848" s="46">
        <f t="shared" si="368"/>
        <v>0</v>
      </c>
      <c r="F848" s="46">
        <f t="shared" si="361"/>
        <v>0</v>
      </c>
      <c r="G848" s="46" t="s">
        <v>10</v>
      </c>
      <c r="H848" s="46" t="s">
        <v>10</v>
      </c>
      <c r="I848" s="46">
        <f>I849</f>
        <v>0</v>
      </c>
    </row>
    <row r="849" spans="1:9">
      <c r="A849" s="47" t="s">
        <v>1043</v>
      </c>
      <c r="B849" s="63" t="s">
        <v>910</v>
      </c>
      <c r="C849" s="4">
        <v>0</v>
      </c>
      <c r="D849" s="4">
        <v>0</v>
      </c>
      <c r="E849" s="4">
        <v>0</v>
      </c>
      <c r="F849" s="46">
        <f t="shared" si="361"/>
        <v>0</v>
      </c>
      <c r="G849" s="48">
        <v>15013</v>
      </c>
      <c r="H849" s="46">
        <v>1.05100356465448</v>
      </c>
      <c r="I849" s="46">
        <f t="shared" ref="I849" si="369">F849*G849*H849/1000</f>
        <v>0</v>
      </c>
    </row>
    <row r="850" spans="1:9" ht="31.5">
      <c r="A850" s="3" t="s">
        <v>1044</v>
      </c>
      <c r="B850" s="61" t="s">
        <v>727</v>
      </c>
      <c r="C850" s="46">
        <f>C851</f>
        <v>0</v>
      </c>
      <c r="D850" s="46">
        <f t="shared" ref="D850:E850" si="370">D851</f>
        <v>0</v>
      </c>
      <c r="E850" s="46">
        <f t="shared" si="370"/>
        <v>0</v>
      </c>
      <c r="F850" s="46">
        <f t="shared" si="361"/>
        <v>0</v>
      </c>
      <c r="G850" s="46" t="s">
        <v>10</v>
      </c>
      <c r="H850" s="46" t="s">
        <v>10</v>
      </c>
      <c r="I850" s="46">
        <f>I851</f>
        <v>0</v>
      </c>
    </row>
    <row r="851" spans="1:9">
      <c r="A851" s="47" t="s">
        <v>1045</v>
      </c>
      <c r="B851" s="63" t="s">
        <v>913</v>
      </c>
      <c r="C851" s="4">
        <v>0</v>
      </c>
      <c r="D851" s="4">
        <v>0</v>
      </c>
      <c r="E851" s="4">
        <v>0</v>
      </c>
      <c r="F851" s="46">
        <f t="shared" si="361"/>
        <v>0</v>
      </c>
      <c r="G851" s="48">
        <v>9863</v>
      </c>
      <c r="H851" s="46">
        <v>1.05100356465448</v>
      </c>
      <c r="I851" s="46">
        <f t="shared" ref="I851" si="371">F851*G851*H851/1000</f>
        <v>0</v>
      </c>
    </row>
    <row r="852" spans="1:9">
      <c r="A852" s="32" t="s">
        <v>1047</v>
      </c>
      <c r="B852" s="65" t="s">
        <v>1048</v>
      </c>
      <c r="C852" s="41" t="s">
        <v>10</v>
      </c>
      <c r="D852" s="41" t="s">
        <v>10</v>
      </c>
      <c r="E852" s="41" t="s">
        <v>10</v>
      </c>
      <c r="F852" s="41" t="s">
        <v>10</v>
      </c>
      <c r="G852" s="41" t="s">
        <v>10</v>
      </c>
      <c r="H852" s="41" t="s">
        <v>10</v>
      </c>
      <c r="I852" s="41" t="s">
        <v>10</v>
      </c>
    </row>
    <row r="853" spans="1:9" ht="78.75">
      <c r="A853" s="34" t="s">
        <v>1049</v>
      </c>
      <c r="B853" s="71" t="s">
        <v>17</v>
      </c>
      <c r="C853" s="42">
        <v>2090.9670000000001</v>
      </c>
      <c r="D853" s="42">
        <f>D854+D909+D980+D1007+D1166</f>
        <v>1908.1079999999999</v>
      </c>
      <c r="E853" s="42">
        <f>E854+E909+E980+E1007+E1166</f>
        <v>1879.4272000000001</v>
      </c>
      <c r="F853" s="35">
        <f>(C853+D853+E853)/3</f>
        <v>1959.5007333333333</v>
      </c>
      <c r="G853" s="42" t="s">
        <v>10</v>
      </c>
      <c r="H853" s="42" t="s">
        <v>10</v>
      </c>
      <c r="I853" s="42"/>
    </row>
    <row r="854" spans="1:9" ht="31.5">
      <c r="A854" s="34" t="s">
        <v>1050</v>
      </c>
      <c r="B854" s="71" t="s">
        <v>5</v>
      </c>
      <c r="C854" s="42">
        <v>41.382999999999981</v>
      </c>
      <c r="D854" s="42">
        <f>D855+D882</f>
        <v>39.592000000000006</v>
      </c>
      <c r="E854" s="42">
        <f>E855+E882</f>
        <v>38.014200000000002</v>
      </c>
      <c r="F854" s="35">
        <f t="shared" ref="F854:F917" si="372">(C854+D854+E854)/3</f>
        <v>39.663066666666666</v>
      </c>
      <c r="G854" s="42" t="s">
        <v>10</v>
      </c>
      <c r="H854" s="42" t="s">
        <v>10</v>
      </c>
      <c r="I854" s="42">
        <f>I855+I882</f>
        <v>50745.563364931812</v>
      </c>
    </row>
    <row r="855" spans="1:9">
      <c r="A855" s="2" t="s">
        <v>1051</v>
      </c>
      <c r="B855" s="49" t="s">
        <v>53</v>
      </c>
      <c r="C855" s="6">
        <v>2.8779999999999997</v>
      </c>
      <c r="D855" s="6">
        <f>D856+D869</f>
        <v>4.5979999999999999</v>
      </c>
      <c r="E855" s="6">
        <f>E856+E869</f>
        <v>4.3403999999999998</v>
      </c>
      <c r="F855" s="6">
        <f t="shared" si="372"/>
        <v>3.9387999999999992</v>
      </c>
      <c r="G855" s="6" t="s">
        <v>10</v>
      </c>
      <c r="H855" s="6" t="s">
        <v>10</v>
      </c>
      <c r="I855" s="6">
        <f>I856+I869</f>
        <v>4503.2899204844289</v>
      </c>
    </row>
    <row r="856" spans="1:9">
      <c r="A856" s="2" t="s">
        <v>1052</v>
      </c>
      <c r="B856" s="49" t="s">
        <v>1053</v>
      </c>
      <c r="C856" s="6">
        <v>2.8779999999999997</v>
      </c>
      <c r="D856" s="6">
        <f>SUM(D857:D868)</f>
        <v>4.5979999999999999</v>
      </c>
      <c r="E856" s="6">
        <f>SUM(E857:E868)</f>
        <v>4.3403999999999998</v>
      </c>
      <c r="F856" s="6">
        <f t="shared" si="372"/>
        <v>3.9387999999999992</v>
      </c>
      <c r="G856" s="33" t="s">
        <v>10</v>
      </c>
      <c r="H856" s="33" t="s">
        <v>10</v>
      </c>
      <c r="I856" s="6">
        <f>SUM(I857:I868)</f>
        <v>4503.2899204844289</v>
      </c>
    </row>
    <row r="857" spans="1:9" ht="31.5">
      <c r="A857" s="2" t="s">
        <v>1054</v>
      </c>
      <c r="B857" s="49" t="s">
        <v>1055</v>
      </c>
      <c r="C857" s="33">
        <v>1.1570000000000003</v>
      </c>
      <c r="D857" s="6">
        <v>1.6951499999999999</v>
      </c>
      <c r="E857" s="6">
        <v>1.714</v>
      </c>
      <c r="F857" s="6">
        <f t="shared" si="372"/>
        <v>1.5220500000000001</v>
      </c>
      <c r="G857" s="33">
        <v>1047387</v>
      </c>
      <c r="H857" s="33">
        <v>1.05100356465448</v>
      </c>
      <c r="I857" s="33">
        <f t="shared" ref="I857:I866" si="373">(F857*G857*H857)/1000</f>
        <v>1675.4840105852722</v>
      </c>
    </row>
    <row r="858" spans="1:9" ht="31.5">
      <c r="A858" s="2" t="s">
        <v>1056</v>
      </c>
      <c r="B858" s="49" t="s">
        <v>1057</v>
      </c>
      <c r="C858" s="33">
        <v>3.5000000000000003E-2</v>
      </c>
      <c r="D858" s="6">
        <v>0</v>
      </c>
      <c r="E858" s="6">
        <v>0</v>
      </c>
      <c r="F858" s="6">
        <f>(C858+D858+E858)/3</f>
        <v>1.1666666666666667E-2</v>
      </c>
      <c r="G858" s="6">
        <v>1047387</v>
      </c>
      <c r="H858" s="33">
        <v>1.05100356465448</v>
      </c>
      <c r="I858" s="33">
        <f t="shared" si="373"/>
        <v>12.842753823348888</v>
      </c>
    </row>
    <row r="859" spans="1:9" ht="31.5">
      <c r="A859" s="2" t="s">
        <v>1058</v>
      </c>
      <c r="B859" s="49" t="s">
        <v>1059</v>
      </c>
      <c r="C859" s="33">
        <v>1.6529999999999996</v>
      </c>
      <c r="D859" s="33">
        <v>2.07185</v>
      </c>
      <c r="E859" s="33">
        <v>1.9363999999999999</v>
      </c>
      <c r="F859" s="6">
        <f t="shared" si="372"/>
        <v>1.887083333333333</v>
      </c>
      <c r="G859" s="6">
        <v>1028078</v>
      </c>
      <c r="H859" s="33">
        <v>1.05100356465448</v>
      </c>
      <c r="I859" s="33">
        <f t="shared" si="373"/>
        <v>2039.0192866593165</v>
      </c>
    </row>
    <row r="860" spans="1:9" ht="31.5">
      <c r="A860" s="2" t="s">
        <v>1060</v>
      </c>
      <c r="B860" s="49" t="s">
        <v>1061</v>
      </c>
      <c r="C860" s="33">
        <v>3.3000000000000002E-2</v>
      </c>
      <c r="D860" s="6">
        <v>6.8000000000000005E-2</v>
      </c>
      <c r="E860" s="6">
        <v>7.1999999999999995E-2</v>
      </c>
      <c r="F860" s="6">
        <f t="shared" si="372"/>
        <v>5.7666666666666665E-2</v>
      </c>
      <c r="G860" s="6">
        <v>1028078</v>
      </c>
      <c r="H860" s="33">
        <v>1.05100356465448</v>
      </c>
      <c r="I860" s="33">
        <f t="shared" si="373"/>
        <v>62.309620064837588</v>
      </c>
    </row>
    <row r="861" spans="1:9" ht="31.5">
      <c r="A861" s="2" t="s">
        <v>1062</v>
      </c>
      <c r="B861" s="49" t="s">
        <v>1063</v>
      </c>
      <c r="C861" s="33">
        <v>0</v>
      </c>
      <c r="D861" s="6">
        <v>0</v>
      </c>
      <c r="E861" s="6">
        <v>0</v>
      </c>
      <c r="F861" s="6">
        <f t="shared" si="372"/>
        <v>0</v>
      </c>
      <c r="G861" s="6" t="s">
        <v>10</v>
      </c>
      <c r="H861" s="33">
        <v>1.05100356465448</v>
      </c>
      <c r="I861" s="6" t="s">
        <v>10</v>
      </c>
    </row>
    <row r="862" spans="1:9" ht="31.5">
      <c r="A862" s="2" t="s">
        <v>1064</v>
      </c>
      <c r="B862" s="49" t="s">
        <v>1065</v>
      </c>
      <c r="C862" s="33">
        <v>0</v>
      </c>
      <c r="D862" s="6">
        <v>0</v>
      </c>
      <c r="E862" s="6">
        <v>0</v>
      </c>
      <c r="F862" s="6">
        <f t="shared" si="372"/>
        <v>0</v>
      </c>
      <c r="G862" s="6" t="s">
        <v>10</v>
      </c>
      <c r="H862" s="33">
        <v>1.05100356465448</v>
      </c>
      <c r="I862" s="6" t="s">
        <v>10</v>
      </c>
    </row>
    <row r="863" spans="1:9" ht="31.5">
      <c r="A863" s="2" t="s">
        <v>1066</v>
      </c>
      <c r="B863" s="49" t="s">
        <v>1067</v>
      </c>
      <c r="C863" s="33">
        <v>0</v>
      </c>
      <c r="D863" s="6">
        <v>0.27600000000000002</v>
      </c>
      <c r="E863" s="6">
        <v>0.3</v>
      </c>
      <c r="F863" s="6">
        <f t="shared" si="372"/>
        <v>0.19200000000000003</v>
      </c>
      <c r="G863" s="6">
        <v>1223910</v>
      </c>
      <c r="H863" s="33">
        <v>1.05100356465448</v>
      </c>
      <c r="I863" s="33">
        <f t="shared" si="373"/>
        <v>246.97608438072282</v>
      </c>
    </row>
    <row r="864" spans="1:9" ht="31.5">
      <c r="A864" s="2" t="s">
        <v>1068</v>
      </c>
      <c r="B864" s="49" t="s">
        <v>1069</v>
      </c>
      <c r="C864" s="33">
        <v>0</v>
      </c>
      <c r="D864" s="6">
        <v>0</v>
      </c>
      <c r="E864" s="6">
        <v>0</v>
      </c>
      <c r="F864" s="6">
        <f t="shared" si="372"/>
        <v>0</v>
      </c>
      <c r="G864" s="6">
        <v>1223910</v>
      </c>
      <c r="H864" s="33">
        <v>1.05100356465448</v>
      </c>
      <c r="I864" s="33">
        <f t="shared" si="373"/>
        <v>0</v>
      </c>
    </row>
    <row r="865" spans="1:9" ht="47.25">
      <c r="A865" s="2" t="s">
        <v>1070</v>
      </c>
      <c r="B865" s="49" t="s">
        <v>1071</v>
      </c>
      <c r="C865" s="33">
        <v>0</v>
      </c>
      <c r="D865" s="6">
        <v>0.48699999999999999</v>
      </c>
      <c r="E865" s="6">
        <v>0.318</v>
      </c>
      <c r="F865" s="6">
        <f t="shared" si="372"/>
        <v>0.26833333333333331</v>
      </c>
      <c r="G865" s="6">
        <v>1654703</v>
      </c>
      <c r="H865" s="33">
        <v>1.05100356465448</v>
      </c>
      <c r="I865" s="33">
        <f t="shared" si="373"/>
        <v>466.65816497093061</v>
      </c>
    </row>
    <row r="866" spans="1:9" ht="31.5">
      <c r="A866" s="2" t="s">
        <v>1072</v>
      </c>
      <c r="B866" s="49" t="s">
        <v>1073</v>
      </c>
      <c r="C866" s="33">
        <v>0</v>
      </c>
      <c r="D866" s="6">
        <v>0</v>
      </c>
      <c r="E866" s="6">
        <v>0</v>
      </c>
      <c r="F866" s="6">
        <f t="shared" si="372"/>
        <v>0</v>
      </c>
      <c r="G866" s="6">
        <v>1654703</v>
      </c>
      <c r="H866" s="33">
        <v>1.05100356465448</v>
      </c>
      <c r="I866" s="33">
        <f t="shared" si="373"/>
        <v>0</v>
      </c>
    </row>
    <row r="867" spans="1:9" ht="31.5">
      <c r="A867" s="2" t="s">
        <v>1074</v>
      </c>
      <c r="B867" s="49" t="s">
        <v>1075</v>
      </c>
      <c r="C867" s="33">
        <v>0</v>
      </c>
      <c r="D867" s="6">
        <v>0</v>
      </c>
      <c r="E867" s="6">
        <v>0</v>
      </c>
      <c r="F867" s="6">
        <f t="shared" si="372"/>
        <v>0</v>
      </c>
      <c r="G867" s="6" t="s">
        <v>10</v>
      </c>
      <c r="H867" s="33">
        <v>1.05100356465448</v>
      </c>
      <c r="I867" s="6" t="s">
        <v>10</v>
      </c>
    </row>
    <row r="868" spans="1:9" ht="31.5">
      <c r="A868" s="2" t="s">
        <v>1076</v>
      </c>
      <c r="B868" s="49" t="s">
        <v>1077</v>
      </c>
      <c r="C868" s="33">
        <v>0</v>
      </c>
      <c r="D868" s="6">
        <v>0</v>
      </c>
      <c r="E868" s="6">
        <v>0</v>
      </c>
      <c r="F868" s="6">
        <f t="shared" si="372"/>
        <v>0</v>
      </c>
      <c r="G868" s="6" t="s">
        <v>10</v>
      </c>
      <c r="H868" s="33">
        <v>1.05100356465448</v>
      </c>
      <c r="I868" s="6" t="s">
        <v>10</v>
      </c>
    </row>
    <row r="869" spans="1:9">
      <c r="A869" s="2" t="s">
        <v>1078</v>
      </c>
      <c r="B869" s="49" t="s">
        <v>1079</v>
      </c>
      <c r="C869" s="33">
        <v>0</v>
      </c>
      <c r="D869" s="33">
        <f>SUM(D870:D881)</f>
        <v>0</v>
      </c>
      <c r="E869" s="33">
        <f>SUM(E870:E881)</f>
        <v>0</v>
      </c>
      <c r="F869" s="6">
        <f t="shared" si="372"/>
        <v>0</v>
      </c>
      <c r="G869" s="33" t="s">
        <v>10</v>
      </c>
      <c r="H869" s="33" t="s">
        <v>10</v>
      </c>
      <c r="I869" s="33">
        <f>SUM(I870:I881)</f>
        <v>0</v>
      </c>
    </row>
    <row r="870" spans="1:9" ht="31.5">
      <c r="A870" s="2" t="s">
        <v>1080</v>
      </c>
      <c r="B870" s="49" t="s">
        <v>1055</v>
      </c>
      <c r="C870" s="33">
        <v>0</v>
      </c>
      <c r="D870" s="6">
        <v>0</v>
      </c>
      <c r="E870" s="6">
        <v>0</v>
      </c>
      <c r="F870" s="6">
        <f>(C870+D870+E870)/3</f>
        <v>0</v>
      </c>
      <c r="G870" s="6" t="s">
        <v>10</v>
      </c>
      <c r="H870" s="33">
        <v>1.05100356465448</v>
      </c>
      <c r="I870" s="6" t="s">
        <v>10</v>
      </c>
    </row>
    <row r="871" spans="1:9" ht="31.5">
      <c r="A871" s="2" t="s">
        <v>1081</v>
      </c>
      <c r="B871" s="49" t="s">
        <v>1057</v>
      </c>
      <c r="C871" s="33">
        <v>0</v>
      </c>
      <c r="D871" s="6">
        <v>0</v>
      </c>
      <c r="E871" s="6">
        <v>0</v>
      </c>
      <c r="F871" s="6">
        <f t="shared" si="372"/>
        <v>0</v>
      </c>
      <c r="G871" s="6" t="s">
        <v>10</v>
      </c>
      <c r="H871" s="33">
        <v>1.05100356465448</v>
      </c>
      <c r="I871" s="6" t="s">
        <v>10</v>
      </c>
    </row>
    <row r="872" spans="1:9" ht="31.5">
      <c r="A872" s="2" t="s">
        <v>1082</v>
      </c>
      <c r="B872" s="49" t="s">
        <v>1059</v>
      </c>
      <c r="C872" s="33">
        <v>0</v>
      </c>
      <c r="D872" s="6">
        <v>0</v>
      </c>
      <c r="E872" s="6">
        <v>0</v>
      </c>
      <c r="F872" s="6">
        <f t="shared" si="372"/>
        <v>0</v>
      </c>
      <c r="G872" s="6" t="s">
        <v>10</v>
      </c>
      <c r="H872" s="33">
        <v>1.05100356465448</v>
      </c>
      <c r="I872" s="6" t="s">
        <v>10</v>
      </c>
    </row>
    <row r="873" spans="1:9" ht="31.5">
      <c r="A873" s="2" t="s">
        <v>1083</v>
      </c>
      <c r="B873" s="49" t="s">
        <v>1061</v>
      </c>
      <c r="C873" s="33">
        <v>0</v>
      </c>
      <c r="D873" s="6">
        <v>0</v>
      </c>
      <c r="E873" s="6">
        <v>0</v>
      </c>
      <c r="F873" s="6">
        <f t="shared" si="372"/>
        <v>0</v>
      </c>
      <c r="G873" s="6" t="s">
        <v>10</v>
      </c>
      <c r="H873" s="33">
        <v>1.05100356465448</v>
      </c>
      <c r="I873" s="6" t="s">
        <v>10</v>
      </c>
    </row>
    <row r="874" spans="1:9" ht="31.5">
      <c r="A874" s="2" t="s">
        <v>1084</v>
      </c>
      <c r="B874" s="49" t="s">
        <v>1085</v>
      </c>
      <c r="C874" s="33">
        <v>0</v>
      </c>
      <c r="D874" s="6">
        <v>0</v>
      </c>
      <c r="E874" s="6">
        <v>0</v>
      </c>
      <c r="F874" s="6">
        <f t="shared" si="372"/>
        <v>0</v>
      </c>
      <c r="G874" s="6" t="s">
        <v>10</v>
      </c>
      <c r="H874" s="33">
        <v>1.05100356465448</v>
      </c>
      <c r="I874" s="6" t="s">
        <v>10</v>
      </c>
    </row>
    <row r="875" spans="1:9" ht="31.5">
      <c r="A875" s="2" t="s">
        <v>1086</v>
      </c>
      <c r="B875" s="49" t="s">
        <v>1087</v>
      </c>
      <c r="C875" s="33">
        <v>0</v>
      </c>
      <c r="D875" s="6">
        <v>0</v>
      </c>
      <c r="E875" s="6">
        <v>0</v>
      </c>
      <c r="F875" s="6">
        <f t="shared" si="372"/>
        <v>0</v>
      </c>
      <c r="G875" s="6" t="s">
        <v>10</v>
      </c>
      <c r="H875" s="33">
        <v>1.05100356465448</v>
      </c>
      <c r="I875" s="6" t="s">
        <v>10</v>
      </c>
    </row>
    <row r="876" spans="1:9" ht="31.5">
      <c r="A876" s="2" t="s">
        <v>1088</v>
      </c>
      <c r="B876" s="49" t="s">
        <v>1067</v>
      </c>
      <c r="C876" s="33">
        <v>0</v>
      </c>
      <c r="D876" s="6">
        <v>0</v>
      </c>
      <c r="E876" s="6">
        <v>0</v>
      </c>
      <c r="F876" s="6">
        <f t="shared" si="372"/>
        <v>0</v>
      </c>
      <c r="G876" s="6" t="s">
        <v>10</v>
      </c>
      <c r="H876" s="33">
        <v>1.05100356465448</v>
      </c>
      <c r="I876" s="6" t="s">
        <v>10</v>
      </c>
    </row>
    <row r="877" spans="1:9" ht="31.5">
      <c r="A877" s="2" t="s">
        <v>1089</v>
      </c>
      <c r="B877" s="49" t="s">
        <v>1069</v>
      </c>
      <c r="C877" s="33">
        <v>0</v>
      </c>
      <c r="D877" s="6">
        <v>0</v>
      </c>
      <c r="E877" s="6">
        <v>0</v>
      </c>
      <c r="F877" s="6">
        <f t="shared" si="372"/>
        <v>0</v>
      </c>
      <c r="G877" s="6" t="s">
        <v>10</v>
      </c>
      <c r="H877" s="33">
        <v>1.05100356465448</v>
      </c>
      <c r="I877" s="6" t="s">
        <v>10</v>
      </c>
    </row>
    <row r="878" spans="1:9" ht="47.25">
      <c r="A878" s="2" t="s">
        <v>1090</v>
      </c>
      <c r="B878" s="49" t="s">
        <v>1091</v>
      </c>
      <c r="C878" s="33">
        <v>0</v>
      </c>
      <c r="D878" s="6">
        <v>0</v>
      </c>
      <c r="E878" s="6">
        <v>0</v>
      </c>
      <c r="F878" s="6">
        <f t="shared" si="372"/>
        <v>0</v>
      </c>
      <c r="G878" s="6" t="s">
        <v>10</v>
      </c>
      <c r="H878" s="33">
        <v>1.05100356465448</v>
      </c>
      <c r="I878" s="6" t="s">
        <v>10</v>
      </c>
    </row>
    <row r="879" spans="1:9" ht="31.5">
      <c r="A879" s="2" t="s">
        <v>1092</v>
      </c>
      <c r="B879" s="49" t="s">
        <v>1073</v>
      </c>
      <c r="C879" s="33">
        <v>0</v>
      </c>
      <c r="D879" s="6">
        <v>0</v>
      </c>
      <c r="E879" s="6">
        <v>0</v>
      </c>
      <c r="F879" s="6">
        <f t="shared" si="372"/>
        <v>0</v>
      </c>
      <c r="G879" s="6" t="s">
        <v>10</v>
      </c>
      <c r="H879" s="33">
        <v>1.05100356465448</v>
      </c>
      <c r="I879" s="6" t="s">
        <v>10</v>
      </c>
    </row>
    <row r="880" spans="1:9" ht="31.5">
      <c r="A880" s="2" t="s">
        <v>1093</v>
      </c>
      <c r="B880" s="49" t="s">
        <v>1075</v>
      </c>
      <c r="C880" s="33">
        <v>0</v>
      </c>
      <c r="D880" s="6">
        <v>0</v>
      </c>
      <c r="E880" s="6">
        <v>0</v>
      </c>
      <c r="F880" s="6">
        <f t="shared" si="372"/>
        <v>0</v>
      </c>
      <c r="G880" s="6" t="s">
        <v>10</v>
      </c>
      <c r="H880" s="33">
        <v>1.05100356465448</v>
      </c>
      <c r="I880" s="6" t="s">
        <v>10</v>
      </c>
    </row>
    <row r="881" spans="1:9" ht="31.5">
      <c r="A881" s="2" t="s">
        <v>1094</v>
      </c>
      <c r="B881" s="49" t="s">
        <v>1095</v>
      </c>
      <c r="C881" s="33">
        <v>0</v>
      </c>
      <c r="D881" s="6">
        <v>0</v>
      </c>
      <c r="E881" s="6">
        <v>0</v>
      </c>
      <c r="F881" s="6">
        <f t="shared" si="372"/>
        <v>0</v>
      </c>
      <c r="G881" s="6" t="s">
        <v>10</v>
      </c>
      <c r="H881" s="33">
        <v>1.05100356465448</v>
      </c>
      <c r="I881" s="6" t="s">
        <v>10</v>
      </c>
    </row>
    <row r="882" spans="1:9">
      <c r="A882" s="2" t="s">
        <v>1096</v>
      </c>
      <c r="B882" s="49" t="s">
        <v>54</v>
      </c>
      <c r="C882" s="33">
        <v>38.504999999999981</v>
      </c>
      <c r="D882" s="33">
        <f>D883+D896</f>
        <v>34.994000000000007</v>
      </c>
      <c r="E882" s="33">
        <f>E883+E896</f>
        <v>33.6738</v>
      </c>
      <c r="F882" s="6">
        <f t="shared" si="372"/>
        <v>35.724266666666665</v>
      </c>
      <c r="G882" s="33" t="s">
        <v>10</v>
      </c>
      <c r="H882" s="33" t="s">
        <v>10</v>
      </c>
      <c r="I882" s="33">
        <f>I883+I896</f>
        <v>46242.273444447383</v>
      </c>
    </row>
    <row r="883" spans="1:9">
      <c r="A883" s="2" t="s">
        <v>1097</v>
      </c>
      <c r="B883" s="49" t="s">
        <v>1053</v>
      </c>
      <c r="C883" s="33">
        <v>38.504999999999981</v>
      </c>
      <c r="D883" s="33">
        <f>SUM(D884:D895)</f>
        <v>34.994000000000007</v>
      </c>
      <c r="E883" s="33">
        <f>SUM(E884:E895)</f>
        <v>33.6738</v>
      </c>
      <c r="F883" s="6">
        <f t="shared" si="372"/>
        <v>35.724266666666665</v>
      </c>
      <c r="G883" s="33" t="s">
        <v>10</v>
      </c>
      <c r="H883" s="33" t="s">
        <v>10</v>
      </c>
      <c r="I883" s="33">
        <f>SUM(I884:I895)</f>
        <v>46242.273444447383</v>
      </c>
    </row>
    <row r="884" spans="1:9" ht="31.5">
      <c r="A884" s="2" t="s">
        <v>1098</v>
      </c>
      <c r="B884" s="49" t="s">
        <v>1055</v>
      </c>
      <c r="C884" s="33">
        <v>17.364999999999984</v>
      </c>
      <c r="D884" s="33">
        <v>19.748000000000001</v>
      </c>
      <c r="E884" s="33">
        <v>19.643000000000001</v>
      </c>
      <c r="F884" s="6">
        <f t="shared" si="372"/>
        <v>18.918666666666663</v>
      </c>
      <c r="G884" s="33">
        <v>1158632</v>
      </c>
      <c r="H884" s="33">
        <v>1.05100356465448</v>
      </c>
      <c r="I884" s="33">
        <f t="shared" ref="I884:I893" si="374">(F884*G884*H884)/1000</f>
        <v>23037.759136212921</v>
      </c>
    </row>
    <row r="885" spans="1:9" ht="31.5">
      <c r="A885" s="2" t="s">
        <v>1099</v>
      </c>
      <c r="B885" s="49" t="s">
        <v>1057</v>
      </c>
      <c r="C885" s="33">
        <v>0.97100000000000009</v>
      </c>
      <c r="D885" s="33">
        <v>0.30099999999999999</v>
      </c>
      <c r="E885" s="33">
        <v>0.41499999999999998</v>
      </c>
      <c r="F885" s="6">
        <f t="shared" si="372"/>
        <v>0.56233333333333335</v>
      </c>
      <c r="G885" s="33">
        <v>1158632</v>
      </c>
      <c r="H885" s="33">
        <v>1.05100356465448</v>
      </c>
      <c r="I885" s="33">
        <f t="shared" si="374"/>
        <v>684.76812430035943</v>
      </c>
    </row>
    <row r="886" spans="1:9" ht="31.5">
      <c r="A886" s="2" t="s">
        <v>1100</v>
      </c>
      <c r="B886" s="49" t="s">
        <v>1059</v>
      </c>
      <c r="C886" s="33">
        <v>9.3460000000000001</v>
      </c>
      <c r="D886" s="33">
        <v>9.3780000000000001</v>
      </c>
      <c r="E886" s="33">
        <v>9.5230999999999995</v>
      </c>
      <c r="F886" s="33">
        <f t="shared" si="372"/>
        <v>9.4156999999999993</v>
      </c>
      <c r="G886" s="33">
        <v>1162528</v>
      </c>
      <c r="H886" s="33">
        <v>1.05100356465448</v>
      </c>
      <c r="I886" s="33">
        <f t="shared" si="374"/>
        <v>11504.300667730613</v>
      </c>
    </row>
    <row r="887" spans="1:9" ht="31.5">
      <c r="A887" s="2" t="s">
        <v>1101</v>
      </c>
      <c r="B887" s="49" t="s">
        <v>1061</v>
      </c>
      <c r="C887" s="33">
        <v>1.1279999999999999</v>
      </c>
      <c r="D887" s="33">
        <v>0.1</v>
      </c>
      <c r="E887" s="33">
        <v>0.09</v>
      </c>
      <c r="F887" s="33">
        <f t="shared" si="372"/>
        <v>0.43933333333333335</v>
      </c>
      <c r="G887" s="33">
        <v>1162528</v>
      </c>
      <c r="H887" s="33">
        <v>1.05100356465448</v>
      </c>
      <c r="I887" s="33">
        <f t="shared" si="374"/>
        <v>536.78672430334268</v>
      </c>
    </row>
    <row r="888" spans="1:9" ht="31.5">
      <c r="A888" s="2" t="s">
        <v>1102</v>
      </c>
      <c r="B888" s="49" t="s">
        <v>1085</v>
      </c>
      <c r="C888" s="33">
        <v>0</v>
      </c>
      <c r="D888" s="6">
        <v>0</v>
      </c>
      <c r="E888" s="6">
        <v>0</v>
      </c>
      <c r="F888" s="33">
        <f t="shared" si="372"/>
        <v>0</v>
      </c>
      <c r="G888" s="33" t="s">
        <v>10</v>
      </c>
      <c r="H888" s="33">
        <v>1.05100356465448</v>
      </c>
      <c r="I888" s="6" t="s">
        <v>10</v>
      </c>
    </row>
    <row r="889" spans="1:9" ht="31.5">
      <c r="A889" s="2" t="s">
        <v>1103</v>
      </c>
      <c r="B889" s="49" t="s">
        <v>1087</v>
      </c>
      <c r="C889" s="33">
        <v>0</v>
      </c>
      <c r="D889" s="6">
        <v>0</v>
      </c>
      <c r="E889" s="6">
        <v>0</v>
      </c>
      <c r="F889" s="33">
        <f t="shared" si="372"/>
        <v>0</v>
      </c>
      <c r="G889" s="33" t="s">
        <v>10</v>
      </c>
      <c r="H889" s="33">
        <v>1.05100356465448</v>
      </c>
      <c r="I889" s="6" t="s">
        <v>10</v>
      </c>
    </row>
    <row r="890" spans="1:9" ht="31.5">
      <c r="A890" s="2" t="s">
        <v>1104</v>
      </c>
      <c r="B890" s="49" t="s">
        <v>1067</v>
      </c>
      <c r="C890" s="33">
        <v>8.6739999999999995</v>
      </c>
      <c r="D890" s="33">
        <v>4.585</v>
      </c>
      <c r="E890" s="33">
        <v>3.2553999999999998</v>
      </c>
      <c r="F890" s="33">
        <f t="shared" si="372"/>
        <v>5.5048000000000004</v>
      </c>
      <c r="G890" s="33">
        <v>1484832</v>
      </c>
      <c r="H890" s="33">
        <v>1.05100356465448</v>
      </c>
      <c r="I890" s="33">
        <f t="shared" si="374"/>
        <v>8590.5911929013073</v>
      </c>
    </row>
    <row r="891" spans="1:9" ht="31.5">
      <c r="A891" s="2" t="s">
        <v>1105</v>
      </c>
      <c r="B891" s="49" t="s">
        <v>1069</v>
      </c>
      <c r="C891" s="33">
        <v>0.76500000000000001</v>
      </c>
      <c r="D891" s="33">
        <v>5.0000000000000001E-3</v>
      </c>
      <c r="E891" s="33">
        <v>5.0000000000000001E-3</v>
      </c>
      <c r="F891" s="6">
        <f t="shared" si="372"/>
        <v>0.25833333333333336</v>
      </c>
      <c r="G891" s="33">
        <v>1484832</v>
      </c>
      <c r="H891" s="33">
        <v>1.05100356465448</v>
      </c>
      <c r="I891" s="33">
        <f>(F891*G891*H891)/1000</f>
        <v>403.1456289358689</v>
      </c>
    </row>
    <row r="892" spans="1:9" ht="47.25">
      <c r="A892" s="2" t="s">
        <v>1106</v>
      </c>
      <c r="B892" s="49" t="s">
        <v>1071</v>
      </c>
      <c r="C892" s="33">
        <v>0.25600000000000001</v>
      </c>
      <c r="D892" s="33">
        <v>0.877</v>
      </c>
      <c r="E892" s="33">
        <v>0.74229999999999996</v>
      </c>
      <c r="F892" s="6">
        <f t="shared" si="372"/>
        <v>0.62509999999999999</v>
      </c>
      <c r="G892" s="33">
        <v>2260216</v>
      </c>
      <c r="H892" s="33">
        <v>1.05100356465448</v>
      </c>
      <c r="I892" s="33">
        <f t="shared" si="374"/>
        <v>1484.9219700629701</v>
      </c>
    </row>
    <row r="893" spans="1:9" ht="31.5">
      <c r="A893" s="2" t="s">
        <v>1107</v>
      </c>
      <c r="B893" s="49" t="s">
        <v>1073</v>
      </c>
      <c r="C893" s="33">
        <v>0</v>
      </c>
      <c r="D893" s="6">
        <v>0</v>
      </c>
      <c r="E893" s="6">
        <v>0</v>
      </c>
      <c r="F893" s="6">
        <f t="shared" si="372"/>
        <v>0</v>
      </c>
      <c r="G893" s="33">
        <v>2260216</v>
      </c>
      <c r="H893" s="33">
        <v>1.05100356465448</v>
      </c>
      <c r="I893" s="33">
        <f t="shared" si="374"/>
        <v>0</v>
      </c>
    </row>
    <row r="894" spans="1:9" ht="31.5">
      <c r="A894" s="2" t="s">
        <v>1108</v>
      </c>
      <c r="B894" s="49" t="s">
        <v>1075</v>
      </c>
      <c r="C894" s="33">
        <v>0</v>
      </c>
      <c r="D894" s="6">
        <v>0</v>
      </c>
      <c r="E894" s="6">
        <v>0</v>
      </c>
      <c r="F894" s="6">
        <f t="shared" si="372"/>
        <v>0</v>
      </c>
      <c r="G894" s="33" t="s">
        <v>10</v>
      </c>
      <c r="H894" s="33">
        <v>1.05100356465448</v>
      </c>
      <c r="I894" s="6" t="s">
        <v>10</v>
      </c>
    </row>
    <row r="895" spans="1:9" ht="31.5">
      <c r="A895" s="2" t="s">
        <v>1109</v>
      </c>
      <c r="B895" s="49" t="s">
        <v>1095</v>
      </c>
      <c r="C895" s="33">
        <v>0</v>
      </c>
      <c r="D895" s="6">
        <v>0</v>
      </c>
      <c r="E895" s="6">
        <v>0</v>
      </c>
      <c r="F895" s="6">
        <f t="shared" si="372"/>
        <v>0</v>
      </c>
      <c r="G895" s="33" t="s">
        <v>10</v>
      </c>
      <c r="H895" s="33">
        <v>1.05100356465448</v>
      </c>
      <c r="I895" s="6" t="s">
        <v>10</v>
      </c>
    </row>
    <row r="896" spans="1:9">
      <c r="A896" s="2" t="s">
        <v>1110</v>
      </c>
      <c r="B896" s="49" t="s">
        <v>1079</v>
      </c>
      <c r="C896" s="33">
        <v>0</v>
      </c>
      <c r="D896" s="33">
        <f>SUM(D897:D908)</f>
        <v>0</v>
      </c>
      <c r="E896" s="33">
        <f>SUM(E897:E908)</f>
        <v>0</v>
      </c>
      <c r="F896" s="33">
        <f t="shared" si="372"/>
        <v>0</v>
      </c>
      <c r="G896" s="33" t="s">
        <v>10</v>
      </c>
      <c r="H896" s="33" t="s">
        <v>10</v>
      </c>
      <c r="I896" s="33">
        <f>SUM(I897:I908)</f>
        <v>0</v>
      </c>
    </row>
    <row r="897" spans="1:9" ht="31.5">
      <c r="A897" s="2" t="s">
        <v>1111</v>
      </c>
      <c r="B897" s="49" t="s">
        <v>1055</v>
      </c>
      <c r="C897" s="33">
        <v>0</v>
      </c>
      <c r="D897" s="6">
        <v>0</v>
      </c>
      <c r="E897" s="6">
        <v>0</v>
      </c>
      <c r="F897" s="33">
        <f t="shared" si="372"/>
        <v>0</v>
      </c>
      <c r="G897" s="33" t="s">
        <v>10</v>
      </c>
      <c r="H897" s="33">
        <v>1.05100356465448</v>
      </c>
      <c r="I897" s="6" t="s">
        <v>10</v>
      </c>
    </row>
    <row r="898" spans="1:9" ht="31.5">
      <c r="A898" s="2" t="s">
        <v>1112</v>
      </c>
      <c r="B898" s="49" t="s">
        <v>1057</v>
      </c>
      <c r="C898" s="33">
        <v>0</v>
      </c>
      <c r="D898" s="6">
        <v>0</v>
      </c>
      <c r="E898" s="6">
        <v>0</v>
      </c>
      <c r="F898" s="33">
        <f t="shared" si="372"/>
        <v>0</v>
      </c>
      <c r="G898" s="33" t="s">
        <v>10</v>
      </c>
      <c r="H898" s="33">
        <v>1.05100356465448</v>
      </c>
      <c r="I898" s="6" t="s">
        <v>10</v>
      </c>
    </row>
    <row r="899" spans="1:9" ht="31.5">
      <c r="A899" s="2" t="s">
        <v>1113</v>
      </c>
      <c r="B899" s="49" t="s">
        <v>1059</v>
      </c>
      <c r="C899" s="33">
        <v>0</v>
      </c>
      <c r="D899" s="6">
        <v>0</v>
      </c>
      <c r="E899" s="6">
        <v>0</v>
      </c>
      <c r="F899" s="33">
        <f t="shared" si="372"/>
        <v>0</v>
      </c>
      <c r="G899" s="33" t="s">
        <v>10</v>
      </c>
      <c r="H899" s="33">
        <v>1.05100356465448</v>
      </c>
      <c r="I899" s="6" t="s">
        <v>10</v>
      </c>
    </row>
    <row r="900" spans="1:9" ht="31.5">
      <c r="A900" s="2" t="s">
        <v>1114</v>
      </c>
      <c r="B900" s="49" t="s">
        <v>1061</v>
      </c>
      <c r="C900" s="33">
        <v>0</v>
      </c>
      <c r="D900" s="6">
        <v>0</v>
      </c>
      <c r="E900" s="6">
        <v>0</v>
      </c>
      <c r="F900" s="33">
        <f t="shared" si="372"/>
        <v>0</v>
      </c>
      <c r="G900" s="33" t="s">
        <v>10</v>
      </c>
      <c r="H900" s="33">
        <v>1.05100356465448</v>
      </c>
      <c r="I900" s="6" t="s">
        <v>10</v>
      </c>
    </row>
    <row r="901" spans="1:9" ht="31.5">
      <c r="A901" s="2" t="s">
        <v>1115</v>
      </c>
      <c r="B901" s="49" t="s">
        <v>1085</v>
      </c>
      <c r="C901" s="33">
        <v>0</v>
      </c>
      <c r="D901" s="6">
        <v>0</v>
      </c>
      <c r="E901" s="6">
        <v>0</v>
      </c>
      <c r="F901" s="33">
        <f t="shared" si="372"/>
        <v>0</v>
      </c>
      <c r="G901" s="33" t="s">
        <v>10</v>
      </c>
      <c r="H901" s="33">
        <v>1.05100356465448</v>
      </c>
      <c r="I901" s="6" t="s">
        <v>10</v>
      </c>
    </row>
    <row r="902" spans="1:9" ht="31.5">
      <c r="A902" s="2" t="s">
        <v>1116</v>
      </c>
      <c r="B902" s="49" t="s">
        <v>1087</v>
      </c>
      <c r="C902" s="33">
        <v>0</v>
      </c>
      <c r="D902" s="6">
        <v>0</v>
      </c>
      <c r="E902" s="6">
        <v>0</v>
      </c>
      <c r="F902" s="33">
        <f t="shared" si="372"/>
        <v>0</v>
      </c>
      <c r="G902" s="33" t="s">
        <v>10</v>
      </c>
      <c r="H902" s="33">
        <v>1.05100356465448</v>
      </c>
      <c r="I902" s="6" t="s">
        <v>10</v>
      </c>
    </row>
    <row r="903" spans="1:9" ht="31.5">
      <c r="A903" s="2" t="s">
        <v>1117</v>
      </c>
      <c r="B903" s="49" t="s">
        <v>1067</v>
      </c>
      <c r="C903" s="33">
        <v>0</v>
      </c>
      <c r="D903" s="6">
        <v>0</v>
      </c>
      <c r="E903" s="6">
        <v>0</v>
      </c>
      <c r="F903" s="33">
        <f t="shared" si="372"/>
        <v>0</v>
      </c>
      <c r="G903" s="33" t="s">
        <v>10</v>
      </c>
      <c r="H903" s="33">
        <v>1.05100356465448</v>
      </c>
      <c r="I903" s="6" t="s">
        <v>10</v>
      </c>
    </row>
    <row r="904" spans="1:9" ht="31.5">
      <c r="A904" s="2" t="s">
        <v>1118</v>
      </c>
      <c r="B904" s="49" t="s">
        <v>1069</v>
      </c>
      <c r="C904" s="33">
        <v>0</v>
      </c>
      <c r="D904" s="6">
        <v>0</v>
      </c>
      <c r="E904" s="6">
        <v>0</v>
      </c>
      <c r="F904" s="33">
        <f t="shared" si="372"/>
        <v>0</v>
      </c>
      <c r="G904" s="33" t="s">
        <v>10</v>
      </c>
      <c r="H904" s="33">
        <v>1.05100356465448</v>
      </c>
      <c r="I904" s="6" t="s">
        <v>10</v>
      </c>
    </row>
    <row r="905" spans="1:9" ht="47.25">
      <c r="A905" s="2" t="s">
        <v>1119</v>
      </c>
      <c r="B905" s="49" t="s">
        <v>1071</v>
      </c>
      <c r="C905" s="33">
        <v>0</v>
      </c>
      <c r="D905" s="6">
        <v>0</v>
      </c>
      <c r="E905" s="6">
        <v>0</v>
      </c>
      <c r="F905" s="33">
        <f t="shared" si="372"/>
        <v>0</v>
      </c>
      <c r="G905" s="33" t="s">
        <v>10</v>
      </c>
      <c r="H905" s="33">
        <v>1.05100356465448</v>
      </c>
      <c r="I905" s="6" t="s">
        <v>10</v>
      </c>
    </row>
    <row r="906" spans="1:9" ht="31.5">
      <c r="A906" s="2" t="s">
        <v>1120</v>
      </c>
      <c r="B906" s="49" t="s">
        <v>1073</v>
      </c>
      <c r="C906" s="33">
        <v>0</v>
      </c>
      <c r="D906" s="6">
        <v>0</v>
      </c>
      <c r="E906" s="6">
        <v>0</v>
      </c>
      <c r="F906" s="33">
        <f t="shared" si="372"/>
        <v>0</v>
      </c>
      <c r="G906" s="33" t="s">
        <v>10</v>
      </c>
      <c r="H906" s="33">
        <v>1.05100356465448</v>
      </c>
      <c r="I906" s="6" t="s">
        <v>10</v>
      </c>
    </row>
    <row r="907" spans="1:9" ht="31.5">
      <c r="A907" s="2" t="s">
        <v>1121</v>
      </c>
      <c r="B907" s="49" t="s">
        <v>1075</v>
      </c>
      <c r="C907" s="33">
        <v>0</v>
      </c>
      <c r="D907" s="6">
        <v>0</v>
      </c>
      <c r="E907" s="6">
        <v>0</v>
      </c>
      <c r="F907" s="33">
        <f t="shared" si="372"/>
        <v>0</v>
      </c>
      <c r="G907" s="6" t="s">
        <v>10</v>
      </c>
      <c r="H907" s="33">
        <v>1.05100356465448</v>
      </c>
      <c r="I907" s="6" t="s">
        <v>10</v>
      </c>
    </row>
    <row r="908" spans="1:9" ht="31.5">
      <c r="A908" s="2" t="s">
        <v>1122</v>
      </c>
      <c r="B908" s="49" t="s">
        <v>1095</v>
      </c>
      <c r="C908" s="33">
        <v>0</v>
      </c>
      <c r="D908" s="6">
        <v>0</v>
      </c>
      <c r="E908" s="6">
        <v>0</v>
      </c>
      <c r="F908" s="33">
        <f t="shared" si="372"/>
        <v>0</v>
      </c>
      <c r="G908" s="33" t="s">
        <v>10</v>
      </c>
      <c r="H908" s="33">
        <v>1.05100356465448</v>
      </c>
      <c r="I908" s="6" t="s">
        <v>10</v>
      </c>
    </row>
    <row r="909" spans="1:9" ht="31.5">
      <c r="A909" s="34" t="s">
        <v>1123</v>
      </c>
      <c r="B909" s="71" t="s">
        <v>6</v>
      </c>
      <c r="C909" s="42">
        <v>0.24399999999999999</v>
      </c>
      <c r="D909" s="42">
        <f>D910+D945</f>
        <v>5.6000000000000001E-2</v>
      </c>
      <c r="E909" s="42">
        <f>E910+E945</f>
        <v>0.23300000000000001</v>
      </c>
      <c r="F909" s="35">
        <f t="shared" si="372"/>
        <v>0.17766666666666667</v>
      </c>
      <c r="G909" s="42" t="s">
        <v>10</v>
      </c>
      <c r="H909" s="42" t="s">
        <v>10</v>
      </c>
      <c r="I909" s="42">
        <f>I910+I945</f>
        <v>593.26008373752552</v>
      </c>
    </row>
    <row r="910" spans="1:9">
      <c r="A910" s="2" t="s">
        <v>1124</v>
      </c>
      <c r="B910" s="49" t="s">
        <v>53</v>
      </c>
      <c r="C910" s="6">
        <v>0.24399999999999999</v>
      </c>
      <c r="D910" s="6">
        <f>D911+D928</f>
        <v>5.6000000000000001E-2</v>
      </c>
      <c r="E910" s="6">
        <f>E911+E928</f>
        <v>0.23300000000000001</v>
      </c>
      <c r="F910" s="6">
        <f t="shared" si="372"/>
        <v>0.17766666666666667</v>
      </c>
      <c r="G910" s="6" t="s">
        <v>10</v>
      </c>
      <c r="H910" s="6" t="s">
        <v>10</v>
      </c>
      <c r="I910" s="6">
        <f>I911+I928</f>
        <v>593.26008373752552</v>
      </c>
    </row>
    <row r="911" spans="1:9">
      <c r="A911" s="2" t="s">
        <v>1125</v>
      </c>
      <c r="B911" s="49" t="s">
        <v>1126</v>
      </c>
      <c r="C911" s="33">
        <v>0.24399999999999999</v>
      </c>
      <c r="D911" s="33">
        <f>SUM(D912:D927)</f>
        <v>5.6000000000000001E-2</v>
      </c>
      <c r="E911" s="33">
        <f>SUM(E912:E927)</f>
        <v>0.23300000000000001</v>
      </c>
      <c r="F911" s="33">
        <f t="shared" si="372"/>
        <v>0.17766666666666667</v>
      </c>
      <c r="G911" s="33" t="s">
        <v>10</v>
      </c>
      <c r="H911" s="33" t="s">
        <v>10</v>
      </c>
      <c r="I911" s="33">
        <f>SUM(I912:I927)</f>
        <v>593.26008373752552</v>
      </c>
    </row>
    <row r="912" spans="1:9" ht="31.5">
      <c r="A912" s="2" t="s">
        <v>1127</v>
      </c>
      <c r="B912" s="49" t="s">
        <v>1128</v>
      </c>
      <c r="C912" s="33">
        <v>0</v>
      </c>
      <c r="D912" s="33">
        <v>5.6000000000000001E-2</v>
      </c>
      <c r="E912" s="33">
        <v>0.23300000000000001</v>
      </c>
      <c r="F912" s="33">
        <f t="shared" si="372"/>
        <v>9.633333333333334E-2</v>
      </c>
      <c r="G912" s="33">
        <v>3177130</v>
      </c>
      <c r="H912" s="33">
        <v>1.05100356465448</v>
      </c>
      <c r="I912" s="33">
        <f t="shared" ref="I912:I925" si="375">(F912*G912*H912)/1000</f>
        <v>321.67385403404296</v>
      </c>
    </row>
    <row r="913" spans="1:9" ht="31.5">
      <c r="A913" s="2" t="s">
        <v>1129</v>
      </c>
      <c r="B913" s="49" t="s">
        <v>1130</v>
      </c>
      <c r="C913" s="33">
        <v>0.24399999999999999</v>
      </c>
      <c r="D913" s="33">
        <v>0</v>
      </c>
      <c r="E913" s="33">
        <v>0</v>
      </c>
      <c r="F913" s="33">
        <f t="shared" si="372"/>
        <v>8.1333333333333327E-2</v>
      </c>
      <c r="G913" s="33">
        <v>3177130</v>
      </c>
      <c r="H913" s="33">
        <v>1.05100356465448</v>
      </c>
      <c r="I913" s="33">
        <f t="shared" si="375"/>
        <v>271.58622970348262</v>
      </c>
    </row>
    <row r="914" spans="1:9" ht="47.25">
      <c r="A914" s="2" t="s">
        <v>1131</v>
      </c>
      <c r="B914" s="49" t="s">
        <v>1132</v>
      </c>
      <c r="C914" s="33">
        <v>0</v>
      </c>
      <c r="D914" s="33">
        <v>0</v>
      </c>
      <c r="E914" s="33">
        <v>0</v>
      </c>
      <c r="F914" s="33">
        <f t="shared" si="372"/>
        <v>0</v>
      </c>
      <c r="G914" s="33">
        <v>2252025</v>
      </c>
      <c r="H914" s="33">
        <v>1.05100356465448</v>
      </c>
      <c r="I914" s="33">
        <f t="shared" si="375"/>
        <v>0</v>
      </c>
    </row>
    <row r="915" spans="1:9" ht="31.5">
      <c r="A915" s="2" t="s">
        <v>1133</v>
      </c>
      <c r="B915" s="49" t="s">
        <v>1134</v>
      </c>
      <c r="C915" s="33">
        <v>0</v>
      </c>
      <c r="D915" s="33">
        <v>0</v>
      </c>
      <c r="E915" s="33">
        <v>0</v>
      </c>
      <c r="F915" s="33">
        <f t="shared" si="372"/>
        <v>0</v>
      </c>
      <c r="G915" s="33">
        <v>2252025</v>
      </c>
      <c r="H915" s="33">
        <v>1.05100356465448</v>
      </c>
      <c r="I915" s="33">
        <f t="shared" si="375"/>
        <v>0</v>
      </c>
    </row>
    <row r="916" spans="1:9" ht="47.25">
      <c r="A916" s="2" t="s">
        <v>1135</v>
      </c>
      <c r="B916" s="49" t="s">
        <v>1136</v>
      </c>
      <c r="C916" s="33">
        <v>0</v>
      </c>
      <c r="D916" s="33">
        <v>0</v>
      </c>
      <c r="E916" s="33">
        <v>0</v>
      </c>
      <c r="F916" s="33">
        <f t="shared" si="372"/>
        <v>0</v>
      </c>
      <c r="G916" s="33">
        <v>3455370</v>
      </c>
      <c r="H916" s="33">
        <v>1.05100356465448</v>
      </c>
      <c r="I916" s="33">
        <f t="shared" si="375"/>
        <v>0</v>
      </c>
    </row>
    <row r="917" spans="1:9" ht="31.5">
      <c r="A917" s="2" t="s">
        <v>1137</v>
      </c>
      <c r="B917" s="49" t="s">
        <v>1138</v>
      </c>
      <c r="C917" s="33">
        <v>0</v>
      </c>
      <c r="D917" s="33">
        <v>0</v>
      </c>
      <c r="E917" s="33">
        <v>0</v>
      </c>
      <c r="F917" s="33">
        <f t="shared" si="372"/>
        <v>0</v>
      </c>
      <c r="G917" s="33">
        <v>3455370</v>
      </c>
      <c r="H917" s="33">
        <v>1.05100356465448</v>
      </c>
      <c r="I917" s="33">
        <f t="shared" si="375"/>
        <v>0</v>
      </c>
    </row>
    <row r="918" spans="1:9" ht="47.25">
      <c r="A918" s="2" t="s">
        <v>1139</v>
      </c>
      <c r="B918" s="49" t="s">
        <v>1140</v>
      </c>
      <c r="C918" s="33">
        <v>0</v>
      </c>
      <c r="D918" s="33">
        <v>0</v>
      </c>
      <c r="E918" s="33">
        <v>0</v>
      </c>
      <c r="F918" s="33">
        <f t="shared" ref="F918:F981" si="376">(C918+D918+E918)/3</f>
        <v>0</v>
      </c>
      <c r="G918" s="33">
        <v>5963147</v>
      </c>
      <c r="H918" s="33">
        <v>1.05100356465448</v>
      </c>
      <c r="I918" s="33">
        <f t="shared" si="375"/>
        <v>0</v>
      </c>
    </row>
    <row r="919" spans="1:9" ht="31.5">
      <c r="A919" s="2" t="s">
        <v>1141</v>
      </c>
      <c r="B919" s="49" t="s">
        <v>1142</v>
      </c>
      <c r="C919" s="33">
        <v>0</v>
      </c>
      <c r="D919" s="33">
        <v>0</v>
      </c>
      <c r="E919" s="33">
        <v>0</v>
      </c>
      <c r="F919" s="33">
        <f t="shared" si="376"/>
        <v>0</v>
      </c>
      <c r="G919" s="33">
        <v>5963147</v>
      </c>
      <c r="H919" s="33">
        <v>1.05100356465448</v>
      </c>
      <c r="I919" s="33">
        <f t="shared" si="375"/>
        <v>0</v>
      </c>
    </row>
    <row r="920" spans="1:9" ht="31.5">
      <c r="A920" s="2" t="s">
        <v>1143</v>
      </c>
      <c r="B920" s="49" t="s">
        <v>1144</v>
      </c>
      <c r="C920" s="33">
        <v>0</v>
      </c>
      <c r="D920" s="33">
        <v>0</v>
      </c>
      <c r="E920" s="33">
        <v>0</v>
      </c>
      <c r="F920" s="33">
        <f t="shared" si="376"/>
        <v>0</v>
      </c>
      <c r="G920" s="33">
        <v>2698008</v>
      </c>
      <c r="H920" s="33">
        <v>1.05100356465448</v>
      </c>
      <c r="I920" s="33">
        <f t="shared" si="375"/>
        <v>0</v>
      </c>
    </row>
    <row r="921" spans="1:9" ht="31.5">
      <c r="A921" s="2" t="s">
        <v>1145</v>
      </c>
      <c r="B921" s="49" t="s">
        <v>1146</v>
      </c>
      <c r="C921" s="33">
        <v>0</v>
      </c>
      <c r="D921" s="33">
        <v>0</v>
      </c>
      <c r="E921" s="33">
        <v>0</v>
      </c>
      <c r="F921" s="33">
        <f t="shared" si="376"/>
        <v>0</v>
      </c>
      <c r="G921" s="33">
        <v>2698008</v>
      </c>
      <c r="H921" s="33">
        <v>1.05100356465448</v>
      </c>
      <c r="I921" s="33">
        <f t="shared" si="375"/>
        <v>0</v>
      </c>
    </row>
    <row r="922" spans="1:9" ht="47.25">
      <c r="A922" s="2" t="s">
        <v>1147</v>
      </c>
      <c r="B922" s="49" t="s">
        <v>1148</v>
      </c>
      <c r="C922" s="33">
        <v>0</v>
      </c>
      <c r="D922" s="33">
        <v>0</v>
      </c>
      <c r="E922" s="33">
        <v>0</v>
      </c>
      <c r="F922" s="33">
        <f t="shared" si="376"/>
        <v>0</v>
      </c>
      <c r="G922" s="33">
        <v>5490951</v>
      </c>
      <c r="H922" s="33">
        <v>1.05100356465448</v>
      </c>
      <c r="I922" s="33">
        <f t="shared" si="375"/>
        <v>0</v>
      </c>
    </row>
    <row r="923" spans="1:9" ht="31.5">
      <c r="A923" s="2" t="s">
        <v>1149</v>
      </c>
      <c r="B923" s="49" t="s">
        <v>1150</v>
      </c>
      <c r="C923" s="33">
        <v>0</v>
      </c>
      <c r="D923" s="33">
        <v>0</v>
      </c>
      <c r="E923" s="33">
        <v>0</v>
      </c>
      <c r="F923" s="33">
        <f t="shared" si="376"/>
        <v>0</v>
      </c>
      <c r="G923" s="33">
        <v>5490951</v>
      </c>
      <c r="H923" s="33">
        <v>1.05100356465448</v>
      </c>
      <c r="I923" s="33">
        <f t="shared" si="375"/>
        <v>0</v>
      </c>
    </row>
    <row r="924" spans="1:9" ht="47.25">
      <c r="A924" s="2" t="s">
        <v>1151</v>
      </c>
      <c r="B924" s="49" t="s">
        <v>1152</v>
      </c>
      <c r="C924" s="33">
        <v>0</v>
      </c>
      <c r="D924" s="33">
        <v>0</v>
      </c>
      <c r="E924" s="33">
        <v>0</v>
      </c>
      <c r="F924" s="33">
        <f t="shared" si="376"/>
        <v>0</v>
      </c>
      <c r="G924" s="33">
        <v>5768500</v>
      </c>
      <c r="H924" s="33">
        <v>1.05100356465448</v>
      </c>
      <c r="I924" s="33">
        <f t="shared" si="375"/>
        <v>0</v>
      </c>
    </row>
    <row r="925" spans="1:9" ht="31.5">
      <c r="A925" s="2" t="s">
        <v>1153</v>
      </c>
      <c r="B925" s="49" t="s">
        <v>1154</v>
      </c>
      <c r="C925" s="33">
        <v>0</v>
      </c>
      <c r="D925" s="33">
        <v>0</v>
      </c>
      <c r="E925" s="33">
        <v>0</v>
      </c>
      <c r="F925" s="33">
        <f t="shared" si="376"/>
        <v>0</v>
      </c>
      <c r="G925" s="33">
        <v>5768500</v>
      </c>
      <c r="H925" s="33">
        <v>1.05100356465448</v>
      </c>
      <c r="I925" s="33">
        <f t="shared" si="375"/>
        <v>0</v>
      </c>
    </row>
    <row r="926" spans="1:9" ht="47.25">
      <c r="A926" s="2" t="s">
        <v>1155</v>
      </c>
      <c r="B926" s="49" t="s">
        <v>1156</v>
      </c>
      <c r="C926" s="33">
        <v>0</v>
      </c>
      <c r="D926" s="33">
        <v>0</v>
      </c>
      <c r="E926" s="33">
        <v>0</v>
      </c>
      <c r="F926" s="33">
        <f t="shared" si="376"/>
        <v>0</v>
      </c>
      <c r="G926" s="33" t="s">
        <v>10</v>
      </c>
      <c r="H926" s="33">
        <v>1.05100356465448</v>
      </c>
      <c r="I926" s="6" t="s">
        <v>10</v>
      </c>
    </row>
    <row r="927" spans="1:9" ht="31.5">
      <c r="A927" s="2" t="s">
        <v>1157</v>
      </c>
      <c r="B927" s="49" t="s">
        <v>1158</v>
      </c>
      <c r="C927" s="33">
        <v>0</v>
      </c>
      <c r="D927" s="33">
        <v>0</v>
      </c>
      <c r="E927" s="33">
        <v>0</v>
      </c>
      <c r="F927" s="33">
        <f t="shared" si="376"/>
        <v>0</v>
      </c>
      <c r="G927" s="33" t="s">
        <v>10</v>
      </c>
      <c r="H927" s="33">
        <v>1.05100356465448</v>
      </c>
      <c r="I927" s="6" t="s">
        <v>10</v>
      </c>
    </row>
    <row r="928" spans="1:9">
      <c r="A928" s="2" t="s">
        <v>1159</v>
      </c>
      <c r="B928" s="49" t="s">
        <v>1160</v>
      </c>
      <c r="C928" s="33">
        <v>0</v>
      </c>
      <c r="D928" s="33">
        <f>SUM(D929:D944)</f>
        <v>0</v>
      </c>
      <c r="E928" s="33">
        <f>SUM(E929:E944)</f>
        <v>0</v>
      </c>
      <c r="F928" s="33">
        <f t="shared" si="376"/>
        <v>0</v>
      </c>
      <c r="G928" s="33" t="s">
        <v>10</v>
      </c>
      <c r="H928" s="33" t="s">
        <v>10</v>
      </c>
      <c r="I928" s="33">
        <f>SUM(I929:I944)</f>
        <v>0</v>
      </c>
    </row>
    <row r="929" spans="1:9" ht="31.5">
      <c r="A929" s="2" t="s">
        <v>1161</v>
      </c>
      <c r="B929" s="49" t="s">
        <v>1128</v>
      </c>
      <c r="C929" s="33">
        <v>0</v>
      </c>
      <c r="D929" s="33">
        <v>0</v>
      </c>
      <c r="E929" s="33">
        <v>0</v>
      </c>
      <c r="F929" s="33">
        <f t="shared" si="376"/>
        <v>0</v>
      </c>
      <c r="G929" s="33" t="s">
        <v>10</v>
      </c>
      <c r="H929" s="33">
        <v>1.05100356465448</v>
      </c>
      <c r="I929" s="6" t="s">
        <v>10</v>
      </c>
    </row>
    <row r="930" spans="1:9" ht="31.5">
      <c r="A930" s="2" t="s">
        <v>1162</v>
      </c>
      <c r="B930" s="49" t="s">
        <v>1130</v>
      </c>
      <c r="C930" s="33">
        <v>0</v>
      </c>
      <c r="D930" s="33">
        <v>0</v>
      </c>
      <c r="E930" s="33">
        <v>0</v>
      </c>
      <c r="F930" s="33">
        <f t="shared" si="376"/>
        <v>0</v>
      </c>
      <c r="G930" s="33" t="s">
        <v>10</v>
      </c>
      <c r="H930" s="33">
        <v>1.05100356465448</v>
      </c>
      <c r="I930" s="6" t="s">
        <v>10</v>
      </c>
    </row>
    <row r="931" spans="1:9" ht="47.25">
      <c r="A931" s="2" t="s">
        <v>1163</v>
      </c>
      <c r="B931" s="49" t="s">
        <v>1132</v>
      </c>
      <c r="C931" s="33">
        <v>0</v>
      </c>
      <c r="D931" s="33">
        <v>0</v>
      </c>
      <c r="E931" s="33">
        <v>0</v>
      </c>
      <c r="F931" s="33">
        <f t="shared" si="376"/>
        <v>0</v>
      </c>
      <c r="G931" s="33" t="s">
        <v>10</v>
      </c>
      <c r="H931" s="33">
        <v>1.05100356465448</v>
      </c>
      <c r="I931" s="6" t="s">
        <v>10</v>
      </c>
    </row>
    <row r="932" spans="1:9" ht="31.5">
      <c r="A932" s="2" t="s">
        <v>1164</v>
      </c>
      <c r="B932" s="49" t="s">
        <v>1134</v>
      </c>
      <c r="C932" s="33">
        <v>0</v>
      </c>
      <c r="D932" s="33">
        <v>0</v>
      </c>
      <c r="E932" s="33">
        <v>0</v>
      </c>
      <c r="F932" s="33">
        <f t="shared" si="376"/>
        <v>0</v>
      </c>
      <c r="G932" s="33" t="s">
        <v>10</v>
      </c>
      <c r="H932" s="33">
        <v>1.05100356465448</v>
      </c>
      <c r="I932" s="6" t="s">
        <v>10</v>
      </c>
    </row>
    <row r="933" spans="1:9" ht="47.25">
      <c r="A933" s="2" t="s">
        <v>1165</v>
      </c>
      <c r="B933" s="49" t="s">
        <v>1136</v>
      </c>
      <c r="C933" s="33">
        <v>0</v>
      </c>
      <c r="D933" s="33">
        <v>0</v>
      </c>
      <c r="E933" s="33">
        <v>0</v>
      </c>
      <c r="F933" s="33">
        <f t="shared" si="376"/>
        <v>0</v>
      </c>
      <c r="G933" s="33" t="s">
        <v>10</v>
      </c>
      <c r="H933" s="33">
        <v>1.05100356465448</v>
      </c>
      <c r="I933" s="6" t="s">
        <v>10</v>
      </c>
    </row>
    <row r="934" spans="1:9" ht="31.5">
      <c r="A934" s="2" t="s">
        <v>1166</v>
      </c>
      <c r="B934" s="49" t="s">
        <v>1138</v>
      </c>
      <c r="C934" s="33">
        <v>0</v>
      </c>
      <c r="D934" s="33">
        <v>0</v>
      </c>
      <c r="E934" s="33">
        <v>0</v>
      </c>
      <c r="F934" s="33">
        <f t="shared" si="376"/>
        <v>0</v>
      </c>
      <c r="G934" s="33" t="s">
        <v>10</v>
      </c>
      <c r="H934" s="33">
        <v>1.05100356465448</v>
      </c>
      <c r="I934" s="6" t="s">
        <v>10</v>
      </c>
    </row>
    <row r="935" spans="1:9" ht="47.25">
      <c r="A935" s="2" t="s">
        <v>1167</v>
      </c>
      <c r="B935" s="49" t="s">
        <v>1140</v>
      </c>
      <c r="C935" s="33">
        <v>0</v>
      </c>
      <c r="D935" s="33">
        <v>0</v>
      </c>
      <c r="E935" s="33">
        <v>0</v>
      </c>
      <c r="F935" s="33">
        <f t="shared" si="376"/>
        <v>0</v>
      </c>
      <c r="G935" s="33" t="s">
        <v>10</v>
      </c>
      <c r="H935" s="33">
        <v>1.05100356465448</v>
      </c>
      <c r="I935" s="6" t="s">
        <v>10</v>
      </c>
    </row>
    <row r="936" spans="1:9" ht="31.5">
      <c r="A936" s="2" t="s">
        <v>1168</v>
      </c>
      <c r="B936" s="49" t="s">
        <v>1142</v>
      </c>
      <c r="C936" s="33">
        <v>0</v>
      </c>
      <c r="D936" s="33">
        <v>0</v>
      </c>
      <c r="E936" s="33">
        <v>0</v>
      </c>
      <c r="F936" s="33">
        <f t="shared" si="376"/>
        <v>0</v>
      </c>
      <c r="G936" s="33" t="s">
        <v>10</v>
      </c>
      <c r="H936" s="33">
        <v>1.05100356465448</v>
      </c>
      <c r="I936" s="6" t="s">
        <v>10</v>
      </c>
    </row>
    <row r="937" spans="1:9" ht="31.5">
      <c r="A937" s="2" t="s">
        <v>1169</v>
      </c>
      <c r="B937" s="49" t="s">
        <v>1144</v>
      </c>
      <c r="C937" s="33">
        <v>0</v>
      </c>
      <c r="D937" s="33">
        <v>0</v>
      </c>
      <c r="E937" s="33">
        <v>0</v>
      </c>
      <c r="F937" s="33">
        <f t="shared" si="376"/>
        <v>0</v>
      </c>
      <c r="G937" s="33" t="s">
        <v>10</v>
      </c>
      <c r="H937" s="33">
        <v>1.05100356465448</v>
      </c>
      <c r="I937" s="6" t="s">
        <v>10</v>
      </c>
    </row>
    <row r="938" spans="1:9" ht="31.5">
      <c r="A938" s="2" t="s">
        <v>1170</v>
      </c>
      <c r="B938" s="49" t="s">
        <v>1146</v>
      </c>
      <c r="C938" s="33">
        <v>0</v>
      </c>
      <c r="D938" s="33">
        <v>0</v>
      </c>
      <c r="E938" s="33">
        <v>0</v>
      </c>
      <c r="F938" s="33">
        <f t="shared" si="376"/>
        <v>0</v>
      </c>
      <c r="G938" s="33" t="s">
        <v>10</v>
      </c>
      <c r="H938" s="33">
        <v>1.05100356465448</v>
      </c>
      <c r="I938" s="6" t="s">
        <v>10</v>
      </c>
    </row>
    <row r="939" spans="1:9" ht="47.25">
      <c r="A939" s="2" t="s">
        <v>1171</v>
      </c>
      <c r="B939" s="49" t="s">
        <v>1148</v>
      </c>
      <c r="C939" s="33">
        <v>0</v>
      </c>
      <c r="D939" s="33">
        <v>0</v>
      </c>
      <c r="E939" s="33">
        <v>0</v>
      </c>
      <c r="F939" s="33">
        <f t="shared" si="376"/>
        <v>0</v>
      </c>
      <c r="G939" s="33" t="s">
        <v>10</v>
      </c>
      <c r="H939" s="33">
        <v>1.05100356465448</v>
      </c>
      <c r="I939" s="6" t="s">
        <v>10</v>
      </c>
    </row>
    <row r="940" spans="1:9" ht="31.5">
      <c r="A940" s="2" t="s">
        <v>1172</v>
      </c>
      <c r="B940" s="49" t="s">
        <v>1150</v>
      </c>
      <c r="C940" s="33">
        <v>0</v>
      </c>
      <c r="D940" s="33">
        <v>0</v>
      </c>
      <c r="E940" s="33">
        <v>0</v>
      </c>
      <c r="F940" s="33">
        <f t="shared" si="376"/>
        <v>0</v>
      </c>
      <c r="G940" s="33" t="s">
        <v>10</v>
      </c>
      <c r="H940" s="33">
        <v>1.05100356465448</v>
      </c>
      <c r="I940" s="6" t="s">
        <v>10</v>
      </c>
    </row>
    <row r="941" spans="1:9" ht="47.25">
      <c r="A941" s="2" t="s">
        <v>1173</v>
      </c>
      <c r="B941" s="49" t="s">
        <v>1152</v>
      </c>
      <c r="C941" s="33">
        <v>0</v>
      </c>
      <c r="D941" s="33">
        <v>0</v>
      </c>
      <c r="E941" s="33">
        <v>0</v>
      </c>
      <c r="F941" s="33">
        <f t="shared" si="376"/>
        <v>0</v>
      </c>
      <c r="G941" s="33" t="s">
        <v>10</v>
      </c>
      <c r="H941" s="33">
        <v>1.05100356465448</v>
      </c>
      <c r="I941" s="6" t="s">
        <v>10</v>
      </c>
    </row>
    <row r="942" spans="1:9" ht="31.5">
      <c r="A942" s="2" t="s">
        <v>1174</v>
      </c>
      <c r="B942" s="49" t="s">
        <v>1154</v>
      </c>
      <c r="C942" s="33">
        <v>0</v>
      </c>
      <c r="D942" s="33">
        <v>0</v>
      </c>
      <c r="E942" s="33">
        <v>0</v>
      </c>
      <c r="F942" s="33">
        <f t="shared" si="376"/>
        <v>0</v>
      </c>
      <c r="G942" s="33" t="s">
        <v>10</v>
      </c>
      <c r="H942" s="33">
        <v>1.05100356465448</v>
      </c>
      <c r="I942" s="6" t="s">
        <v>10</v>
      </c>
    </row>
    <row r="943" spans="1:9" ht="47.25">
      <c r="A943" s="2" t="s">
        <v>1175</v>
      </c>
      <c r="B943" s="49" t="s">
        <v>1156</v>
      </c>
      <c r="C943" s="33">
        <v>0</v>
      </c>
      <c r="D943" s="33">
        <v>0</v>
      </c>
      <c r="E943" s="33">
        <v>0</v>
      </c>
      <c r="F943" s="33">
        <f t="shared" si="376"/>
        <v>0</v>
      </c>
      <c r="G943" s="33" t="s">
        <v>10</v>
      </c>
      <c r="H943" s="33">
        <v>1.05100356465448</v>
      </c>
      <c r="I943" s="6" t="s">
        <v>10</v>
      </c>
    </row>
    <row r="944" spans="1:9" ht="31.5">
      <c r="A944" s="2" t="s">
        <v>1176</v>
      </c>
      <c r="B944" s="49" t="s">
        <v>1158</v>
      </c>
      <c r="C944" s="33">
        <v>0</v>
      </c>
      <c r="D944" s="33">
        <v>0</v>
      </c>
      <c r="E944" s="33">
        <v>0</v>
      </c>
      <c r="F944" s="33">
        <f t="shared" si="376"/>
        <v>0</v>
      </c>
      <c r="G944" s="33" t="s">
        <v>10</v>
      </c>
      <c r="H944" s="33">
        <v>1.05100356465448</v>
      </c>
      <c r="I944" s="6" t="s">
        <v>10</v>
      </c>
    </row>
    <row r="945" spans="1:9">
      <c r="A945" s="2" t="s">
        <v>1177</v>
      </c>
      <c r="B945" s="49" t="s">
        <v>54</v>
      </c>
      <c r="C945" s="6">
        <v>0</v>
      </c>
      <c r="D945" s="6">
        <f>D946+D963</f>
        <v>0</v>
      </c>
      <c r="E945" s="6">
        <f>E946+E963</f>
        <v>0</v>
      </c>
      <c r="F945" s="6">
        <f t="shared" si="376"/>
        <v>0</v>
      </c>
      <c r="G945" s="6" t="s">
        <v>10</v>
      </c>
      <c r="H945" s="6" t="s">
        <v>10</v>
      </c>
      <c r="I945" s="6">
        <f>I946+I963</f>
        <v>0</v>
      </c>
    </row>
    <row r="946" spans="1:9">
      <c r="A946" s="2" t="s">
        <v>1178</v>
      </c>
      <c r="B946" s="49" t="s">
        <v>1126</v>
      </c>
      <c r="C946" s="33">
        <v>0</v>
      </c>
      <c r="D946" s="33">
        <f>SUM(D947:D962)</f>
        <v>0</v>
      </c>
      <c r="E946" s="33">
        <f>SUM(E947:E962)</f>
        <v>0</v>
      </c>
      <c r="F946" s="33">
        <f t="shared" si="376"/>
        <v>0</v>
      </c>
      <c r="G946" s="33" t="s">
        <v>10</v>
      </c>
      <c r="H946" s="33" t="s">
        <v>10</v>
      </c>
      <c r="I946" s="33">
        <f>SUM(I947:I962)</f>
        <v>0</v>
      </c>
    </row>
    <row r="947" spans="1:9" ht="31.5">
      <c r="A947" s="2" t="s">
        <v>1179</v>
      </c>
      <c r="B947" s="49" t="s">
        <v>1128</v>
      </c>
      <c r="C947" s="33">
        <v>0</v>
      </c>
      <c r="D947" s="33">
        <v>0</v>
      </c>
      <c r="E947" s="33">
        <v>0</v>
      </c>
      <c r="F947" s="33">
        <f t="shared" si="376"/>
        <v>0</v>
      </c>
      <c r="G947" s="33">
        <v>2047641</v>
      </c>
      <c r="H947" s="33">
        <v>1.05100356465448</v>
      </c>
      <c r="I947" s="33">
        <f t="shared" ref="I947:I958" si="377">(F947*G947*H947)/1000</f>
        <v>0</v>
      </c>
    </row>
    <row r="948" spans="1:9" ht="31.5">
      <c r="A948" s="2" t="s">
        <v>1180</v>
      </c>
      <c r="B948" s="49" t="s">
        <v>1130</v>
      </c>
      <c r="C948" s="33">
        <v>0</v>
      </c>
      <c r="D948" s="33">
        <v>0</v>
      </c>
      <c r="E948" s="33">
        <v>0</v>
      </c>
      <c r="F948" s="33">
        <f t="shared" si="376"/>
        <v>0</v>
      </c>
      <c r="G948" s="33">
        <v>2047641</v>
      </c>
      <c r="H948" s="33">
        <v>1.05100356465448</v>
      </c>
      <c r="I948" s="33">
        <f t="shared" si="377"/>
        <v>0</v>
      </c>
    </row>
    <row r="949" spans="1:9" ht="47.25">
      <c r="A949" s="2" t="s">
        <v>1181</v>
      </c>
      <c r="B949" s="49" t="s">
        <v>1132</v>
      </c>
      <c r="C949" s="33">
        <v>0</v>
      </c>
      <c r="D949" s="33">
        <v>0</v>
      </c>
      <c r="E949" s="33">
        <v>0</v>
      </c>
      <c r="F949" s="33">
        <f t="shared" si="376"/>
        <v>0</v>
      </c>
      <c r="G949" s="33" t="s">
        <v>10</v>
      </c>
      <c r="H949" s="33">
        <v>1.05100356465448</v>
      </c>
      <c r="I949" s="6" t="s">
        <v>10</v>
      </c>
    </row>
    <row r="950" spans="1:9" ht="31.5">
      <c r="A950" s="2" t="s">
        <v>1182</v>
      </c>
      <c r="B950" s="49" t="s">
        <v>1134</v>
      </c>
      <c r="C950" s="33">
        <v>0</v>
      </c>
      <c r="D950" s="33">
        <v>0</v>
      </c>
      <c r="E950" s="33">
        <v>0</v>
      </c>
      <c r="F950" s="33">
        <f t="shared" si="376"/>
        <v>0</v>
      </c>
      <c r="G950" s="33" t="s">
        <v>10</v>
      </c>
      <c r="H950" s="33">
        <v>1.05100356465448</v>
      </c>
      <c r="I950" s="6" t="s">
        <v>10</v>
      </c>
    </row>
    <row r="951" spans="1:9" ht="47.25">
      <c r="A951" s="2" t="s">
        <v>1183</v>
      </c>
      <c r="B951" s="49" t="s">
        <v>1136</v>
      </c>
      <c r="C951" s="33">
        <v>0</v>
      </c>
      <c r="D951" s="33">
        <v>0</v>
      </c>
      <c r="E951" s="33">
        <v>0</v>
      </c>
      <c r="F951" s="33">
        <f t="shared" si="376"/>
        <v>0</v>
      </c>
      <c r="G951" s="33">
        <v>4999863</v>
      </c>
      <c r="H951" s="33">
        <v>1.05100356465448</v>
      </c>
      <c r="I951" s="33">
        <f t="shared" si="377"/>
        <v>0</v>
      </c>
    </row>
    <row r="952" spans="1:9" ht="31.5">
      <c r="A952" s="2" t="s">
        <v>1184</v>
      </c>
      <c r="B952" s="49" t="s">
        <v>1138</v>
      </c>
      <c r="C952" s="33">
        <v>0</v>
      </c>
      <c r="D952" s="33">
        <v>0</v>
      </c>
      <c r="E952" s="33">
        <v>0</v>
      </c>
      <c r="F952" s="33">
        <f t="shared" si="376"/>
        <v>0</v>
      </c>
      <c r="G952" s="33">
        <v>4999863</v>
      </c>
      <c r="H952" s="33">
        <v>1.05100356465448</v>
      </c>
      <c r="I952" s="33">
        <f t="shared" si="377"/>
        <v>0</v>
      </c>
    </row>
    <row r="953" spans="1:9" ht="47.25">
      <c r="A953" s="2" t="s">
        <v>1185</v>
      </c>
      <c r="B953" s="49" t="s">
        <v>1140</v>
      </c>
      <c r="C953" s="33">
        <v>0</v>
      </c>
      <c r="D953" s="33">
        <v>0</v>
      </c>
      <c r="E953" s="33">
        <v>0</v>
      </c>
      <c r="F953" s="33">
        <f t="shared" si="376"/>
        <v>0</v>
      </c>
      <c r="G953" s="33">
        <v>4824487</v>
      </c>
      <c r="H953" s="33">
        <v>1.05100356465448</v>
      </c>
      <c r="I953" s="33">
        <f t="shared" si="377"/>
        <v>0</v>
      </c>
    </row>
    <row r="954" spans="1:9" ht="31.5">
      <c r="A954" s="2" t="s">
        <v>1186</v>
      </c>
      <c r="B954" s="49" t="s">
        <v>1142</v>
      </c>
      <c r="C954" s="33">
        <v>0</v>
      </c>
      <c r="D954" s="33">
        <v>0</v>
      </c>
      <c r="E954" s="33">
        <v>0</v>
      </c>
      <c r="F954" s="33">
        <f t="shared" si="376"/>
        <v>0</v>
      </c>
      <c r="G954" s="33">
        <v>4824487</v>
      </c>
      <c r="H954" s="33">
        <v>1.05100356465448</v>
      </c>
      <c r="I954" s="33">
        <f t="shared" si="377"/>
        <v>0</v>
      </c>
    </row>
    <row r="955" spans="1:9" ht="31.5">
      <c r="A955" s="2" t="s">
        <v>1187</v>
      </c>
      <c r="B955" s="49" t="s">
        <v>1144</v>
      </c>
      <c r="C955" s="33">
        <v>0</v>
      </c>
      <c r="D955" s="33">
        <v>0</v>
      </c>
      <c r="E955" s="33">
        <v>0</v>
      </c>
      <c r="F955" s="33">
        <f t="shared" si="376"/>
        <v>0</v>
      </c>
      <c r="G955" s="33" t="s">
        <v>10</v>
      </c>
      <c r="H955" s="33">
        <v>1.05100356465448</v>
      </c>
      <c r="I955" s="6" t="s">
        <v>10</v>
      </c>
    </row>
    <row r="956" spans="1:9" ht="31.5">
      <c r="A956" s="2" t="s">
        <v>1188</v>
      </c>
      <c r="B956" s="49" t="s">
        <v>1146</v>
      </c>
      <c r="C956" s="33">
        <v>0</v>
      </c>
      <c r="D956" s="33">
        <v>0</v>
      </c>
      <c r="E956" s="33">
        <v>0</v>
      </c>
      <c r="F956" s="33">
        <f t="shared" si="376"/>
        <v>0</v>
      </c>
      <c r="G956" s="33" t="s">
        <v>10</v>
      </c>
      <c r="H956" s="33">
        <v>1.05100356465448</v>
      </c>
      <c r="I956" s="6" t="s">
        <v>10</v>
      </c>
    </row>
    <row r="957" spans="1:9" ht="47.25">
      <c r="A957" s="2" t="s">
        <v>1189</v>
      </c>
      <c r="B957" s="49" t="s">
        <v>1148</v>
      </c>
      <c r="C957" s="33">
        <v>0</v>
      </c>
      <c r="D957" s="33">
        <v>0</v>
      </c>
      <c r="E957" s="33">
        <v>0</v>
      </c>
      <c r="F957" s="33">
        <f t="shared" si="376"/>
        <v>0</v>
      </c>
      <c r="G957" s="33">
        <v>2516618</v>
      </c>
      <c r="H957" s="33">
        <v>1.05100356465448</v>
      </c>
      <c r="I957" s="33">
        <f t="shared" si="377"/>
        <v>0</v>
      </c>
    </row>
    <row r="958" spans="1:9" ht="31.5">
      <c r="A958" s="2" t="s">
        <v>1190</v>
      </c>
      <c r="B958" s="49" t="s">
        <v>1150</v>
      </c>
      <c r="C958" s="33">
        <v>0</v>
      </c>
      <c r="D958" s="33">
        <v>0</v>
      </c>
      <c r="E958" s="33">
        <v>0</v>
      </c>
      <c r="F958" s="33">
        <f t="shared" si="376"/>
        <v>0</v>
      </c>
      <c r="G958" s="33">
        <v>2516618</v>
      </c>
      <c r="H958" s="33">
        <v>1.05100356465448</v>
      </c>
      <c r="I958" s="33">
        <f t="shared" si="377"/>
        <v>0</v>
      </c>
    </row>
    <row r="959" spans="1:9" ht="47.25">
      <c r="A959" s="2" t="s">
        <v>1191</v>
      </c>
      <c r="B959" s="49" t="s">
        <v>1152</v>
      </c>
      <c r="C959" s="33">
        <v>0</v>
      </c>
      <c r="D959" s="33">
        <v>0</v>
      </c>
      <c r="E959" s="33">
        <v>0</v>
      </c>
      <c r="F959" s="33">
        <f t="shared" si="376"/>
        <v>0</v>
      </c>
      <c r="G959" s="33" t="s">
        <v>10</v>
      </c>
      <c r="H959" s="33">
        <v>1.05100356465448</v>
      </c>
      <c r="I959" s="6" t="s">
        <v>10</v>
      </c>
    </row>
    <row r="960" spans="1:9" ht="31.5">
      <c r="A960" s="2" t="s">
        <v>1192</v>
      </c>
      <c r="B960" s="49" t="s">
        <v>1154</v>
      </c>
      <c r="C960" s="33">
        <v>0</v>
      </c>
      <c r="D960" s="33">
        <v>0</v>
      </c>
      <c r="E960" s="33">
        <v>0</v>
      </c>
      <c r="F960" s="33">
        <f t="shared" si="376"/>
        <v>0</v>
      </c>
      <c r="G960" s="33" t="s">
        <v>10</v>
      </c>
      <c r="H960" s="33">
        <v>1.05100356465448</v>
      </c>
      <c r="I960" s="6" t="s">
        <v>10</v>
      </c>
    </row>
    <row r="961" spans="1:9" ht="47.25">
      <c r="A961" s="2" t="s">
        <v>1193</v>
      </c>
      <c r="B961" s="49" t="s">
        <v>1156</v>
      </c>
      <c r="C961" s="33">
        <v>0</v>
      </c>
      <c r="D961" s="33">
        <v>0</v>
      </c>
      <c r="E961" s="33">
        <v>0</v>
      </c>
      <c r="F961" s="33">
        <f t="shared" si="376"/>
        <v>0</v>
      </c>
      <c r="G961" s="33" t="s">
        <v>10</v>
      </c>
      <c r="H961" s="33">
        <v>1.05100356465448</v>
      </c>
      <c r="I961" s="6" t="s">
        <v>10</v>
      </c>
    </row>
    <row r="962" spans="1:9" ht="31.5">
      <c r="A962" s="2" t="s">
        <v>1194</v>
      </c>
      <c r="B962" s="49" t="s">
        <v>1158</v>
      </c>
      <c r="C962" s="33">
        <v>0</v>
      </c>
      <c r="D962" s="33">
        <v>0</v>
      </c>
      <c r="E962" s="33">
        <v>0</v>
      </c>
      <c r="F962" s="33">
        <f t="shared" si="376"/>
        <v>0</v>
      </c>
      <c r="G962" s="33" t="s">
        <v>10</v>
      </c>
      <c r="H962" s="33">
        <v>1.05100356465448</v>
      </c>
      <c r="I962" s="6" t="s">
        <v>10</v>
      </c>
    </row>
    <row r="963" spans="1:9">
      <c r="A963" s="2" t="s">
        <v>1195</v>
      </c>
      <c r="B963" s="49" t="s">
        <v>1160</v>
      </c>
      <c r="C963" s="33">
        <v>0</v>
      </c>
      <c r="D963" s="33">
        <f>SUM(D964:D979)</f>
        <v>0</v>
      </c>
      <c r="E963" s="33">
        <f>SUM(E964:E979)</f>
        <v>0</v>
      </c>
      <c r="F963" s="33">
        <f t="shared" si="376"/>
        <v>0</v>
      </c>
      <c r="G963" s="33" t="s">
        <v>10</v>
      </c>
      <c r="H963" s="33" t="s">
        <v>10</v>
      </c>
      <c r="I963" s="33">
        <f>SUM(I964:I979)</f>
        <v>0</v>
      </c>
    </row>
    <row r="964" spans="1:9" ht="31.5">
      <c r="A964" s="2" t="s">
        <v>1196</v>
      </c>
      <c r="B964" s="49" t="s">
        <v>1128</v>
      </c>
      <c r="C964" s="33">
        <v>0</v>
      </c>
      <c r="D964" s="33">
        <v>0</v>
      </c>
      <c r="E964" s="33">
        <v>0</v>
      </c>
      <c r="F964" s="33">
        <f t="shared" si="376"/>
        <v>0</v>
      </c>
      <c r="G964" s="33" t="s">
        <v>10</v>
      </c>
      <c r="H964" s="33">
        <v>1.05100356465448</v>
      </c>
      <c r="I964" s="6" t="s">
        <v>10</v>
      </c>
    </row>
    <row r="965" spans="1:9" ht="31.5">
      <c r="A965" s="2" t="s">
        <v>1197</v>
      </c>
      <c r="B965" s="49" t="s">
        <v>1130</v>
      </c>
      <c r="C965" s="33">
        <v>0</v>
      </c>
      <c r="D965" s="33">
        <v>0</v>
      </c>
      <c r="E965" s="33">
        <v>0</v>
      </c>
      <c r="F965" s="33">
        <f t="shared" si="376"/>
        <v>0</v>
      </c>
      <c r="G965" s="33" t="s">
        <v>10</v>
      </c>
      <c r="H965" s="33">
        <v>1.05100356465448</v>
      </c>
      <c r="I965" s="6" t="s">
        <v>10</v>
      </c>
    </row>
    <row r="966" spans="1:9" ht="47.25">
      <c r="A966" s="2" t="s">
        <v>1198</v>
      </c>
      <c r="B966" s="49" t="s">
        <v>1132</v>
      </c>
      <c r="C966" s="33">
        <v>0</v>
      </c>
      <c r="D966" s="33">
        <v>0</v>
      </c>
      <c r="E966" s="33">
        <v>0</v>
      </c>
      <c r="F966" s="33">
        <f t="shared" si="376"/>
        <v>0</v>
      </c>
      <c r="G966" s="33" t="s">
        <v>10</v>
      </c>
      <c r="H966" s="33">
        <v>1.05100356465448</v>
      </c>
      <c r="I966" s="6" t="s">
        <v>10</v>
      </c>
    </row>
    <row r="967" spans="1:9" ht="31.5">
      <c r="A967" s="2" t="s">
        <v>1199</v>
      </c>
      <c r="B967" s="49" t="s">
        <v>1134</v>
      </c>
      <c r="C967" s="33">
        <v>0</v>
      </c>
      <c r="D967" s="33">
        <v>0</v>
      </c>
      <c r="E967" s="33">
        <v>0</v>
      </c>
      <c r="F967" s="33">
        <f t="shared" si="376"/>
        <v>0</v>
      </c>
      <c r="G967" s="33" t="s">
        <v>10</v>
      </c>
      <c r="H967" s="33">
        <v>1.05100356465448</v>
      </c>
      <c r="I967" s="6" t="s">
        <v>10</v>
      </c>
    </row>
    <row r="968" spans="1:9" ht="47.25">
      <c r="A968" s="2" t="s">
        <v>1200</v>
      </c>
      <c r="B968" s="49" t="s">
        <v>1136</v>
      </c>
      <c r="C968" s="33">
        <v>0</v>
      </c>
      <c r="D968" s="33">
        <v>0</v>
      </c>
      <c r="E968" s="33">
        <v>0</v>
      </c>
      <c r="F968" s="33">
        <f t="shared" si="376"/>
        <v>0</v>
      </c>
      <c r="G968" s="33" t="s">
        <v>10</v>
      </c>
      <c r="H968" s="33">
        <v>1.05100356465448</v>
      </c>
      <c r="I968" s="6" t="s">
        <v>10</v>
      </c>
    </row>
    <row r="969" spans="1:9" ht="31.5">
      <c r="A969" s="2" t="s">
        <v>1201</v>
      </c>
      <c r="B969" s="49" t="s">
        <v>1138</v>
      </c>
      <c r="C969" s="33">
        <v>0</v>
      </c>
      <c r="D969" s="33">
        <v>0</v>
      </c>
      <c r="E969" s="33">
        <v>0</v>
      </c>
      <c r="F969" s="33">
        <f t="shared" si="376"/>
        <v>0</v>
      </c>
      <c r="G969" s="33" t="s">
        <v>10</v>
      </c>
      <c r="H969" s="33">
        <v>1.05100356465448</v>
      </c>
      <c r="I969" s="6" t="s">
        <v>10</v>
      </c>
    </row>
    <row r="970" spans="1:9" ht="47.25">
      <c r="A970" s="2" t="s">
        <v>1202</v>
      </c>
      <c r="B970" s="49" t="s">
        <v>1140</v>
      </c>
      <c r="C970" s="33">
        <v>0</v>
      </c>
      <c r="D970" s="33">
        <v>0</v>
      </c>
      <c r="E970" s="33">
        <v>0</v>
      </c>
      <c r="F970" s="33">
        <f t="shared" si="376"/>
        <v>0</v>
      </c>
      <c r="G970" s="33" t="s">
        <v>10</v>
      </c>
      <c r="H970" s="33">
        <v>1.05100356465448</v>
      </c>
      <c r="I970" s="6" t="s">
        <v>10</v>
      </c>
    </row>
    <row r="971" spans="1:9" ht="31.5">
      <c r="A971" s="2" t="s">
        <v>1203</v>
      </c>
      <c r="B971" s="49" t="s">
        <v>1142</v>
      </c>
      <c r="C971" s="33">
        <v>0</v>
      </c>
      <c r="D971" s="33">
        <v>0</v>
      </c>
      <c r="E971" s="33">
        <v>0</v>
      </c>
      <c r="F971" s="33">
        <f t="shared" si="376"/>
        <v>0</v>
      </c>
      <c r="G971" s="33" t="s">
        <v>10</v>
      </c>
      <c r="H971" s="33">
        <v>1.05100356465448</v>
      </c>
      <c r="I971" s="6" t="s">
        <v>10</v>
      </c>
    </row>
    <row r="972" spans="1:9" ht="31.5">
      <c r="A972" s="2" t="s">
        <v>1204</v>
      </c>
      <c r="B972" s="49" t="s">
        <v>1144</v>
      </c>
      <c r="C972" s="33">
        <v>0</v>
      </c>
      <c r="D972" s="33">
        <v>0</v>
      </c>
      <c r="E972" s="33">
        <v>0</v>
      </c>
      <c r="F972" s="33">
        <f t="shared" si="376"/>
        <v>0</v>
      </c>
      <c r="G972" s="33" t="s">
        <v>10</v>
      </c>
      <c r="H972" s="33">
        <v>1.05100356465448</v>
      </c>
      <c r="I972" s="6" t="s">
        <v>10</v>
      </c>
    </row>
    <row r="973" spans="1:9" ht="31.5">
      <c r="A973" s="2" t="s">
        <v>1205</v>
      </c>
      <c r="B973" s="49" t="s">
        <v>1146</v>
      </c>
      <c r="C973" s="33">
        <v>0</v>
      </c>
      <c r="D973" s="33">
        <v>0</v>
      </c>
      <c r="E973" s="33">
        <v>0</v>
      </c>
      <c r="F973" s="33">
        <f t="shared" si="376"/>
        <v>0</v>
      </c>
      <c r="G973" s="33" t="s">
        <v>10</v>
      </c>
      <c r="H973" s="33">
        <v>1.05100356465448</v>
      </c>
      <c r="I973" s="6" t="s">
        <v>10</v>
      </c>
    </row>
    <row r="974" spans="1:9" ht="47.25">
      <c r="A974" s="2" t="s">
        <v>1206</v>
      </c>
      <c r="B974" s="49" t="s">
        <v>1148</v>
      </c>
      <c r="C974" s="33">
        <v>0</v>
      </c>
      <c r="D974" s="33">
        <v>0</v>
      </c>
      <c r="E974" s="33">
        <v>0</v>
      </c>
      <c r="F974" s="33">
        <f t="shared" si="376"/>
        <v>0</v>
      </c>
      <c r="G974" s="33" t="s">
        <v>10</v>
      </c>
      <c r="H974" s="33">
        <v>1.05100356465448</v>
      </c>
      <c r="I974" s="6" t="s">
        <v>10</v>
      </c>
    </row>
    <row r="975" spans="1:9" ht="31.5">
      <c r="A975" s="2" t="s">
        <v>1207</v>
      </c>
      <c r="B975" s="49" t="s">
        <v>1150</v>
      </c>
      <c r="C975" s="33">
        <v>0</v>
      </c>
      <c r="D975" s="33">
        <v>0</v>
      </c>
      <c r="E975" s="33">
        <v>0</v>
      </c>
      <c r="F975" s="33">
        <f t="shared" si="376"/>
        <v>0</v>
      </c>
      <c r="G975" s="33" t="s">
        <v>10</v>
      </c>
      <c r="H975" s="33">
        <v>1.05100356465448</v>
      </c>
      <c r="I975" s="6" t="s">
        <v>10</v>
      </c>
    </row>
    <row r="976" spans="1:9" ht="47.25">
      <c r="A976" s="2" t="s">
        <v>1208</v>
      </c>
      <c r="B976" s="49" t="s">
        <v>1152</v>
      </c>
      <c r="C976" s="33">
        <v>0</v>
      </c>
      <c r="D976" s="33">
        <v>0</v>
      </c>
      <c r="E976" s="33">
        <v>0</v>
      </c>
      <c r="F976" s="33">
        <f t="shared" si="376"/>
        <v>0</v>
      </c>
      <c r="G976" s="33" t="s">
        <v>10</v>
      </c>
      <c r="H976" s="33">
        <v>1.05100356465448</v>
      </c>
      <c r="I976" s="6" t="s">
        <v>10</v>
      </c>
    </row>
    <row r="977" spans="1:9" ht="31.5">
      <c r="A977" s="2" t="s">
        <v>1209</v>
      </c>
      <c r="B977" s="49" t="s">
        <v>1154</v>
      </c>
      <c r="C977" s="33">
        <v>0</v>
      </c>
      <c r="D977" s="33">
        <v>0</v>
      </c>
      <c r="E977" s="33">
        <v>0</v>
      </c>
      <c r="F977" s="33">
        <f t="shared" si="376"/>
        <v>0</v>
      </c>
      <c r="G977" s="33" t="s">
        <v>10</v>
      </c>
      <c r="H977" s="33">
        <v>1.05100356465448</v>
      </c>
      <c r="I977" s="6" t="s">
        <v>10</v>
      </c>
    </row>
    <row r="978" spans="1:9" ht="47.25">
      <c r="A978" s="2" t="s">
        <v>1210</v>
      </c>
      <c r="B978" s="49" t="s">
        <v>1156</v>
      </c>
      <c r="C978" s="33">
        <v>0</v>
      </c>
      <c r="D978" s="33">
        <v>0</v>
      </c>
      <c r="E978" s="33">
        <v>0</v>
      </c>
      <c r="F978" s="33">
        <f t="shared" si="376"/>
        <v>0</v>
      </c>
      <c r="G978" s="33" t="s">
        <v>10</v>
      </c>
      <c r="H978" s="33">
        <v>1.05100356465448</v>
      </c>
      <c r="I978" s="6" t="s">
        <v>10</v>
      </c>
    </row>
    <row r="979" spans="1:9" ht="31.5">
      <c r="A979" s="2" t="s">
        <v>1211</v>
      </c>
      <c r="B979" s="49" t="s">
        <v>1158</v>
      </c>
      <c r="C979" s="33">
        <v>0</v>
      </c>
      <c r="D979" s="33">
        <v>0</v>
      </c>
      <c r="E979" s="33">
        <v>0</v>
      </c>
      <c r="F979" s="33">
        <f t="shared" si="376"/>
        <v>0</v>
      </c>
      <c r="G979" s="33" t="s">
        <v>10</v>
      </c>
      <c r="H979" s="33">
        <v>1.05100356465448</v>
      </c>
      <c r="I979" s="6" t="s">
        <v>10</v>
      </c>
    </row>
    <row r="980" spans="1:9" ht="31.5">
      <c r="A980" s="34" t="s">
        <v>1212</v>
      </c>
      <c r="B980" s="71" t="s">
        <v>7</v>
      </c>
      <c r="C980" s="42">
        <v>18</v>
      </c>
      <c r="D980" s="42">
        <f>D981+D994</f>
        <v>27</v>
      </c>
      <c r="E980" s="42">
        <f>E981+E994</f>
        <v>22</v>
      </c>
      <c r="F980" s="35">
        <f t="shared" si="376"/>
        <v>22.333333333333332</v>
      </c>
      <c r="G980" s="42" t="s">
        <v>10</v>
      </c>
      <c r="H980" s="42" t="s">
        <v>10</v>
      </c>
      <c r="I980" s="42">
        <f>I981+I994</f>
        <v>0</v>
      </c>
    </row>
    <row r="981" spans="1:9">
      <c r="A981" s="2" t="s">
        <v>1213</v>
      </c>
      <c r="B981" s="49" t="s">
        <v>1214</v>
      </c>
      <c r="C981" s="6">
        <v>15</v>
      </c>
      <c r="D981" s="6">
        <f>D982+D988</f>
        <v>21</v>
      </c>
      <c r="E981" s="6">
        <f>E982+E988</f>
        <v>17</v>
      </c>
      <c r="F981" s="33">
        <f t="shared" si="376"/>
        <v>17.666666666666668</v>
      </c>
      <c r="G981" s="6" t="s">
        <v>10</v>
      </c>
      <c r="H981" s="6" t="s">
        <v>10</v>
      </c>
      <c r="I981" s="6">
        <f>I982+I988</f>
        <v>0</v>
      </c>
    </row>
    <row r="982" spans="1:9">
      <c r="A982" s="2" t="s">
        <v>1215</v>
      </c>
      <c r="B982" s="49" t="s">
        <v>53</v>
      </c>
      <c r="C982" s="6">
        <v>1</v>
      </c>
      <c r="D982" s="6">
        <f>SUM(D983:D987)</f>
        <v>3</v>
      </c>
      <c r="E982" s="6">
        <f>SUM(E983:E987)</f>
        <v>2</v>
      </c>
      <c r="F982" s="6">
        <f t="shared" ref="F982:F1018" si="378">(C982+D982+E982)/3</f>
        <v>2</v>
      </c>
      <c r="G982" s="6" t="s">
        <v>10</v>
      </c>
      <c r="H982" s="6" t="s">
        <v>10</v>
      </c>
      <c r="I982" s="6">
        <f>SUM(I983:I986)</f>
        <v>0</v>
      </c>
    </row>
    <row r="983" spans="1:9">
      <c r="A983" s="2" t="s">
        <v>1216</v>
      </c>
      <c r="B983" s="49" t="s">
        <v>1217</v>
      </c>
      <c r="C983" s="6">
        <v>0</v>
      </c>
      <c r="D983" s="6">
        <v>3</v>
      </c>
      <c r="E983" s="6">
        <v>1</v>
      </c>
      <c r="F983" s="33">
        <f t="shared" si="378"/>
        <v>1.3333333333333333</v>
      </c>
      <c r="G983" s="33" t="s">
        <v>10</v>
      </c>
      <c r="H983" s="33">
        <v>1.05100356465448</v>
      </c>
      <c r="I983" s="6" t="s">
        <v>10</v>
      </c>
    </row>
    <row r="984" spans="1:9" ht="31.5">
      <c r="A984" s="2" t="s">
        <v>1218</v>
      </c>
      <c r="B984" s="49" t="s">
        <v>1219</v>
      </c>
      <c r="C984" s="6">
        <v>0</v>
      </c>
      <c r="D984" s="6">
        <v>0</v>
      </c>
      <c r="E984" s="6">
        <v>0</v>
      </c>
      <c r="F984" s="33">
        <f t="shared" si="378"/>
        <v>0</v>
      </c>
      <c r="G984" s="33" t="s">
        <v>10</v>
      </c>
      <c r="H984" s="33">
        <v>1.05100356465448</v>
      </c>
      <c r="I984" s="6" t="s">
        <v>10</v>
      </c>
    </row>
    <row r="985" spans="1:9" ht="31.5">
      <c r="A985" s="2" t="s">
        <v>1220</v>
      </c>
      <c r="B985" s="49" t="s">
        <v>1221</v>
      </c>
      <c r="C985" s="6">
        <v>0</v>
      </c>
      <c r="D985" s="6">
        <v>0</v>
      </c>
      <c r="E985" s="6">
        <v>0</v>
      </c>
      <c r="F985" s="33">
        <f>(C985+D985+E985)/3</f>
        <v>0</v>
      </c>
      <c r="G985" s="33" t="s">
        <v>10</v>
      </c>
      <c r="H985" s="33">
        <v>1.05100356465448</v>
      </c>
      <c r="I985" s="6" t="s">
        <v>10</v>
      </c>
    </row>
    <row r="986" spans="1:9" ht="31.5">
      <c r="A986" s="2" t="s">
        <v>1222</v>
      </c>
      <c r="B986" s="49" t="s">
        <v>1223</v>
      </c>
      <c r="C986" s="6">
        <v>1</v>
      </c>
      <c r="D986" s="6">
        <v>0</v>
      </c>
      <c r="E986" s="6">
        <v>1</v>
      </c>
      <c r="F986" s="33">
        <f t="shared" si="378"/>
        <v>0.66666666666666663</v>
      </c>
      <c r="G986" s="33" t="s">
        <v>10</v>
      </c>
      <c r="H986" s="33">
        <v>1.05100356465448</v>
      </c>
      <c r="I986" s="6" t="s">
        <v>10</v>
      </c>
    </row>
    <row r="987" spans="1:9">
      <c r="A987" s="2" t="s">
        <v>1224</v>
      </c>
      <c r="B987" s="49" t="s">
        <v>1225</v>
      </c>
      <c r="C987" s="6">
        <v>0</v>
      </c>
      <c r="D987" s="6">
        <v>0</v>
      </c>
      <c r="E987" s="6">
        <v>0</v>
      </c>
      <c r="F987" s="33">
        <f t="shared" si="378"/>
        <v>0</v>
      </c>
      <c r="G987" s="33" t="s">
        <v>10</v>
      </c>
      <c r="H987" s="33">
        <v>1.05100356465448</v>
      </c>
      <c r="I987" s="6" t="s">
        <v>10</v>
      </c>
    </row>
    <row r="988" spans="1:9">
      <c r="A988" s="2" t="s">
        <v>1226</v>
      </c>
      <c r="B988" s="49" t="s">
        <v>54</v>
      </c>
      <c r="C988" s="6">
        <v>14</v>
      </c>
      <c r="D988" s="6">
        <f>SUM(D989:D993)</f>
        <v>18</v>
      </c>
      <c r="E988" s="6">
        <f>SUM(E989:E993)</f>
        <v>15</v>
      </c>
      <c r="F988" s="6">
        <f t="shared" si="378"/>
        <v>15.666666666666666</v>
      </c>
      <c r="G988" s="6" t="s">
        <v>10</v>
      </c>
      <c r="H988" s="6" t="s">
        <v>10</v>
      </c>
      <c r="I988" s="6">
        <f>SUM(I989:I993)</f>
        <v>0</v>
      </c>
    </row>
    <row r="989" spans="1:9">
      <c r="A989" s="2" t="s">
        <v>1227</v>
      </c>
      <c r="B989" s="49" t="s">
        <v>1217</v>
      </c>
      <c r="C989" s="6">
        <v>14</v>
      </c>
      <c r="D989" s="6">
        <v>18</v>
      </c>
      <c r="E989" s="6">
        <v>15</v>
      </c>
      <c r="F989" s="33">
        <f t="shared" si="378"/>
        <v>15.666666666666666</v>
      </c>
      <c r="G989" s="33" t="s">
        <v>10</v>
      </c>
      <c r="H989" s="33">
        <v>1.05100356465448</v>
      </c>
      <c r="I989" s="6" t="s">
        <v>10</v>
      </c>
    </row>
    <row r="990" spans="1:9" ht="31.5">
      <c r="A990" s="2" t="s">
        <v>1228</v>
      </c>
      <c r="B990" s="49" t="s">
        <v>1219</v>
      </c>
      <c r="C990" s="6">
        <v>0</v>
      </c>
      <c r="D990" s="6">
        <v>0</v>
      </c>
      <c r="E990" s="6">
        <v>0</v>
      </c>
      <c r="F990" s="33">
        <f t="shared" si="378"/>
        <v>0</v>
      </c>
      <c r="G990" s="33" t="s">
        <v>10</v>
      </c>
      <c r="H990" s="33">
        <v>1.05100356465448</v>
      </c>
      <c r="I990" s="6" t="s">
        <v>10</v>
      </c>
    </row>
    <row r="991" spans="1:9" ht="31.5">
      <c r="A991" s="2" t="s">
        <v>1229</v>
      </c>
      <c r="B991" s="49" t="s">
        <v>1221</v>
      </c>
      <c r="C991" s="6">
        <v>0</v>
      </c>
      <c r="D991" s="6">
        <v>0</v>
      </c>
      <c r="E991" s="6">
        <v>0</v>
      </c>
      <c r="F991" s="33">
        <f t="shared" si="378"/>
        <v>0</v>
      </c>
      <c r="G991" s="33" t="s">
        <v>10</v>
      </c>
      <c r="H991" s="33">
        <v>1.05100356465448</v>
      </c>
      <c r="I991" s="6" t="s">
        <v>10</v>
      </c>
    </row>
    <row r="992" spans="1:9" ht="31.5">
      <c r="A992" s="2" t="s">
        <v>1230</v>
      </c>
      <c r="B992" s="49" t="s">
        <v>1223</v>
      </c>
      <c r="C992" s="6">
        <v>0</v>
      </c>
      <c r="D992" s="6">
        <v>0</v>
      </c>
      <c r="E992" s="6">
        <v>0</v>
      </c>
      <c r="F992" s="33">
        <f t="shared" si="378"/>
        <v>0</v>
      </c>
      <c r="G992" s="33" t="s">
        <v>10</v>
      </c>
      <c r="H992" s="33">
        <v>1.05100356465448</v>
      </c>
      <c r="I992" s="6" t="s">
        <v>10</v>
      </c>
    </row>
    <row r="993" spans="1:9">
      <c r="A993" s="2" t="s">
        <v>1231</v>
      </c>
      <c r="B993" s="49" t="s">
        <v>1225</v>
      </c>
      <c r="C993" s="6">
        <v>0</v>
      </c>
      <c r="D993" s="6">
        <v>0</v>
      </c>
      <c r="E993" s="6">
        <v>0</v>
      </c>
      <c r="F993" s="33">
        <f t="shared" si="378"/>
        <v>0</v>
      </c>
      <c r="G993" s="33" t="s">
        <v>10</v>
      </c>
      <c r="H993" s="33">
        <v>1.05100356465448</v>
      </c>
      <c r="I993" s="6" t="s">
        <v>10</v>
      </c>
    </row>
    <row r="994" spans="1:9">
      <c r="A994" s="2" t="s">
        <v>1232</v>
      </c>
      <c r="B994" s="49" t="s">
        <v>1233</v>
      </c>
      <c r="C994" s="6">
        <v>3</v>
      </c>
      <c r="D994" s="6">
        <f>D995+D1001</f>
        <v>6</v>
      </c>
      <c r="E994" s="6">
        <f>E995+E1001</f>
        <v>5</v>
      </c>
      <c r="F994" s="33">
        <f t="shared" si="378"/>
        <v>4.666666666666667</v>
      </c>
      <c r="G994" s="6" t="s">
        <v>10</v>
      </c>
      <c r="H994" s="6" t="s">
        <v>10</v>
      </c>
      <c r="I994" s="6">
        <f>I995+I1001</f>
        <v>0</v>
      </c>
    </row>
    <row r="995" spans="1:9">
      <c r="A995" s="2" t="s">
        <v>1234</v>
      </c>
      <c r="B995" s="49" t="s">
        <v>53</v>
      </c>
      <c r="C995" s="6">
        <v>3</v>
      </c>
      <c r="D995" s="6">
        <f>SUM(D996:D1000)</f>
        <v>4</v>
      </c>
      <c r="E995" s="6">
        <f>SUM(E996:E1000)</f>
        <v>4</v>
      </c>
      <c r="F995" s="6">
        <f t="shared" si="378"/>
        <v>3.6666666666666665</v>
      </c>
      <c r="G995" s="6" t="s">
        <v>10</v>
      </c>
      <c r="H995" s="6" t="s">
        <v>10</v>
      </c>
      <c r="I995" s="6">
        <f>SUM(I996:I1000)</f>
        <v>0</v>
      </c>
    </row>
    <row r="996" spans="1:9">
      <c r="A996" s="2" t="s">
        <v>1235</v>
      </c>
      <c r="B996" s="49" t="s">
        <v>1217</v>
      </c>
      <c r="C996" s="6">
        <v>3</v>
      </c>
      <c r="D996" s="6">
        <v>4</v>
      </c>
      <c r="E996" s="6">
        <v>4</v>
      </c>
      <c r="F996" s="33">
        <f t="shared" si="378"/>
        <v>3.6666666666666665</v>
      </c>
      <c r="G996" s="33" t="s">
        <v>10</v>
      </c>
      <c r="H996" s="33">
        <v>1.05100356465448</v>
      </c>
      <c r="I996" s="6" t="s">
        <v>10</v>
      </c>
    </row>
    <row r="997" spans="1:9" ht="31.5">
      <c r="A997" s="2" t="s">
        <v>1236</v>
      </c>
      <c r="B997" s="49" t="s">
        <v>1219</v>
      </c>
      <c r="C997" s="6">
        <v>0</v>
      </c>
      <c r="D997" s="6">
        <v>0</v>
      </c>
      <c r="E997" s="6">
        <v>0</v>
      </c>
      <c r="F997" s="33">
        <f t="shared" si="378"/>
        <v>0</v>
      </c>
      <c r="G997" s="33" t="s">
        <v>10</v>
      </c>
      <c r="H997" s="33">
        <v>1.05100356465448</v>
      </c>
      <c r="I997" s="6" t="s">
        <v>10</v>
      </c>
    </row>
    <row r="998" spans="1:9" ht="31.5">
      <c r="A998" s="2" t="s">
        <v>1237</v>
      </c>
      <c r="B998" s="49" t="s">
        <v>1221</v>
      </c>
      <c r="C998" s="6">
        <v>0</v>
      </c>
      <c r="D998" s="6">
        <v>0</v>
      </c>
      <c r="E998" s="6">
        <v>0</v>
      </c>
      <c r="F998" s="33">
        <f t="shared" si="378"/>
        <v>0</v>
      </c>
      <c r="G998" s="33" t="s">
        <v>10</v>
      </c>
      <c r="H998" s="33">
        <v>1.05100356465448</v>
      </c>
      <c r="I998" s="6" t="s">
        <v>10</v>
      </c>
    </row>
    <row r="999" spans="1:9" ht="31.5">
      <c r="A999" s="2" t="s">
        <v>1238</v>
      </c>
      <c r="B999" s="49" t="s">
        <v>1223</v>
      </c>
      <c r="C999" s="6">
        <v>0</v>
      </c>
      <c r="D999" s="6">
        <v>0</v>
      </c>
      <c r="E999" s="6">
        <v>0</v>
      </c>
      <c r="F999" s="33">
        <f t="shared" si="378"/>
        <v>0</v>
      </c>
      <c r="G999" s="33" t="s">
        <v>10</v>
      </c>
      <c r="H999" s="33">
        <v>1.05100356465448</v>
      </c>
      <c r="I999" s="6" t="s">
        <v>10</v>
      </c>
    </row>
    <row r="1000" spans="1:9">
      <c r="A1000" s="2" t="s">
        <v>1239</v>
      </c>
      <c r="B1000" s="49" t="s">
        <v>1225</v>
      </c>
      <c r="C1000" s="6">
        <v>0</v>
      </c>
      <c r="D1000" s="6">
        <v>0</v>
      </c>
      <c r="E1000" s="6">
        <v>0</v>
      </c>
      <c r="F1000" s="33">
        <f t="shared" si="378"/>
        <v>0</v>
      </c>
      <c r="G1000" s="33" t="s">
        <v>10</v>
      </c>
      <c r="H1000" s="33">
        <v>1.05100356465448</v>
      </c>
      <c r="I1000" s="6" t="s">
        <v>10</v>
      </c>
    </row>
    <row r="1001" spans="1:9">
      <c r="A1001" s="2" t="s">
        <v>1240</v>
      </c>
      <c r="B1001" s="49" t="s">
        <v>54</v>
      </c>
      <c r="C1001" s="6">
        <v>0</v>
      </c>
      <c r="D1001" s="6">
        <f>SUM(D1002:D1006)</f>
        <v>2</v>
      </c>
      <c r="E1001" s="6">
        <f>SUM(E1002:E1006)</f>
        <v>1</v>
      </c>
      <c r="F1001" s="6">
        <f t="shared" si="378"/>
        <v>1</v>
      </c>
      <c r="G1001" s="6" t="s">
        <v>10</v>
      </c>
      <c r="H1001" s="6" t="s">
        <v>10</v>
      </c>
      <c r="I1001" s="6">
        <f>SUM(I1002:I1005)</f>
        <v>0</v>
      </c>
    </row>
    <row r="1002" spans="1:9">
      <c r="A1002" s="2" t="s">
        <v>1241</v>
      </c>
      <c r="B1002" s="49" t="s">
        <v>1217</v>
      </c>
      <c r="C1002" s="6">
        <v>0</v>
      </c>
      <c r="D1002" s="6">
        <v>2</v>
      </c>
      <c r="E1002" s="6">
        <v>1</v>
      </c>
      <c r="F1002" s="33">
        <f t="shared" si="378"/>
        <v>1</v>
      </c>
      <c r="G1002" s="33" t="s">
        <v>10</v>
      </c>
      <c r="H1002" s="33">
        <v>1.05100356465448</v>
      </c>
      <c r="I1002" s="6" t="s">
        <v>10</v>
      </c>
    </row>
    <row r="1003" spans="1:9" ht="31.5">
      <c r="A1003" s="2" t="s">
        <v>1242</v>
      </c>
      <c r="B1003" s="49" t="s">
        <v>1219</v>
      </c>
      <c r="C1003" s="6">
        <v>0</v>
      </c>
      <c r="D1003" s="6">
        <v>0</v>
      </c>
      <c r="E1003" s="6">
        <v>0</v>
      </c>
      <c r="F1003" s="33">
        <f t="shared" si="378"/>
        <v>0</v>
      </c>
      <c r="G1003" s="33" t="s">
        <v>10</v>
      </c>
      <c r="H1003" s="33">
        <v>1.05100356465448</v>
      </c>
      <c r="I1003" s="6" t="s">
        <v>10</v>
      </c>
    </row>
    <row r="1004" spans="1:9" ht="31.5">
      <c r="A1004" s="2" t="s">
        <v>1243</v>
      </c>
      <c r="B1004" s="49" t="s">
        <v>1221</v>
      </c>
      <c r="C1004" s="6">
        <v>0</v>
      </c>
      <c r="D1004" s="6">
        <v>0</v>
      </c>
      <c r="E1004" s="6">
        <v>0</v>
      </c>
      <c r="F1004" s="33">
        <f t="shared" si="378"/>
        <v>0</v>
      </c>
      <c r="G1004" s="33" t="s">
        <v>10</v>
      </c>
      <c r="H1004" s="33">
        <v>1.05100356465448</v>
      </c>
      <c r="I1004" s="6" t="s">
        <v>10</v>
      </c>
    </row>
    <row r="1005" spans="1:9" ht="31.5">
      <c r="A1005" s="2" t="s">
        <v>1244</v>
      </c>
      <c r="B1005" s="49" t="s">
        <v>1223</v>
      </c>
      <c r="C1005" s="6">
        <v>0</v>
      </c>
      <c r="D1005" s="6">
        <v>0</v>
      </c>
      <c r="E1005" s="6">
        <v>0</v>
      </c>
      <c r="F1005" s="33">
        <f t="shared" si="378"/>
        <v>0</v>
      </c>
      <c r="G1005" s="33" t="s">
        <v>10</v>
      </c>
      <c r="H1005" s="33">
        <v>1.05100356465448</v>
      </c>
      <c r="I1005" s="6" t="s">
        <v>10</v>
      </c>
    </row>
    <row r="1006" spans="1:9">
      <c r="A1006" s="2" t="s">
        <v>1245</v>
      </c>
      <c r="B1006" s="49" t="s">
        <v>1225</v>
      </c>
      <c r="C1006" s="6">
        <v>0</v>
      </c>
      <c r="D1006" s="6">
        <v>0</v>
      </c>
      <c r="E1006" s="6">
        <v>0</v>
      </c>
      <c r="F1006" s="33">
        <f t="shared" si="378"/>
        <v>0</v>
      </c>
      <c r="G1006" s="33" t="s">
        <v>10</v>
      </c>
      <c r="H1006" s="33">
        <v>1.05100356465448</v>
      </c>
      <c r="I1006" s="6" t="s">
        <v>10</v>
      </c>
    </row>
    <row r="1007" spans="1:9" ht="78.75">
      <c r="A1007" s="34" t="s">
        <v>1246</v>
      </c>
      <c r="B1007" s="71" t="s">
        <v>8</v>
      </c>
      <c r="C1007" s="42">
        <v>2031.34</v>
      </c>
      <c r="D1007" s="42">
        <f>D1008+D1087</f>
        <v>1841.46</v>
      </c>
      <c r="E1007" s="42">
        <f>E1008+E1087</f>
        <v>1819.18</v>
      </c>
      <c r="F1007" s="35">
        <f t="shared" si="378"/>
        <v>1897.3266666666668</v>
      </c>
      <c r="G1007" s="42" t="s">
        <v>10</v>
      </c>
      <c r="H1007" s="42" t="s">
        <v>10</v>
      </c>
      <c r="I1007" s="42">
        <f>I1008+I1087</f>
        <v>14349.434396221533</v>
      </c>
    </row>
    <row r="1008" spans="1:9">
      <c r="A1008" s="2" t="s">
        <v>1247</v>
      </c>
      <c r="B1008" s="49" t="s">
        <v>1248</v>
      </c>
      <c r="C1008" s="6">
        <v>1934.52</v>
      </c>
      <c r="D1008" s="6">
        <f>D1009+D1048</f>
        <v>1817.96</v>
      </c>
      <c r="E1008" s="6">
        <f>E1009+E1048</f>
        <v>1799.38</v>
      </c>
      <c r="F1008" s="33">
        <f t="shared" si="378"/>
        <v>1850.6200000000001</v>
      </c>
      <c r="G1008" s="6" t="s">
        <v>10</v>
      </c>
      <c r="H1008" s="6" t="s">
        <v>10</v>
      </c>
      <c r="I1008" s="6">
        <f>I1009+I1048</f>
        <v>13979.121985518352</v>
      </c>
    </row>
    <row r="1009" spans="1:9">
      <c r="A1009" s="2" t="s">
        <v>1249</v>
      </c>
      <c r="B1009" s="49" t="s">
        <v>53</v>
      </c>
      <c r="C1009" s="6">
        <v>0</v>
      </c>
      <c r="D1009" s="6">
        <f>SUM(D1010:D1047)</f>
        <v>470</v>
      </c>
      <c r="E1009" s="6">
        <f>SUM(E1010:E1047)</f>
        <v>477</v>
      </c>
      <c r="F1009" s="6">
        <f t="shared" si="378"/>
        <v>315.66666666666669</v>
      </c>
      <c r="G1009" s="6" t="s">
        <v>10</v>
      </c>
      <c r="H1009" s="6" t="s">
        <v>10</v>
      </c>
      <c r="I1009" s="6">
        <f>SUM(I1010:I1047)</f>
        <v>6121.4290775178324</v>
      </c>
    </row>
    <row r="1010" spans="1:9">
      <c r="A1010" s="2" t="s">
        <v>1250</v>
      </c>
      <c r="B1010" s="49" t="s">
        <v>1251</v>
      </c>
      <c r="C1010" s="33">
        <v>0</v>
      </c>
      <c r="D1010" s="33">
        <v>0</v>
      </c>
      <c r="E1010" s="33">
        <v>0</v>
      </c>
      <c r="F1010" s="33">
        <f t="shared" si="378"/>
        <v>0</v>
      </c>
      <c r="G1010" s="33">
        <v>28472</v>
      </c>
      <c r="H1010" s="33">
        <v>1.05100356465448</v>
      </c>
      <c r="I1010" s="33">
        <f t="shared" ref="I1010:I1047" si="379">(F1010*G1010*H1010)/1000</f>
        <v>0</v>
      </c>
    </row>
    <row r="1011" spans="1:9">
      <c r="A1011" s="2" t="s">
        <v>1252</v>
      </c>
      <c r="B1011" s="49" t="s">
        <v>1253</v>
      </c>
      <c r="C1011" s="33">
        <v>0</v>
      </c>
      <c r="D1011" s="33">
        <v>0</v>
      </c>
      <c r="E1011" s="33">
        <v>0</v>
      </c>
      <c r="F1011" s="33">
        <f t="shared" si="378"/>
        <v>0</v>
      </c>
      <c r="G1011" s="33">
        <v>18451</v>
      </c>
      <c r="H1011" s="33">
        <v>1.05100356465448</v>
      </c>
      <c r="I1011" s="33">
        <f t="shared" si="379"/>
        <v>0</v>
      </c>
    </row>
    <row r="1012" spans="1:9">
      <c r="A1012" s="2" t="s">
        <v>1254</v>
      </c>
      <c r="B1012" s="49" t="s">
        <v>1255</v>
      </c>
      <c r="C1012" s="33">
        <v>0</v>
      </c>
      <c r="D1012" s="33">
        <v>0</v>
      </c>
      <c r="E1012" s="33">
        <v>0</v>
      </c>
      <c r="F1012" s="33">
        <f t="shared" si="378"/>
        <v>0</v>
      </c>
      <c r="G1012" s="33">
        <v>18451</v>
      </c>
      <c r="H1012" s="33">
        <v>1.05100356465448</v>
      </c>
      <c r="I1012" s="33">
        <f t="shared" si="379"/>
        <v>0</v>
      </c>
    </row>
    <row r="1013" spans="1:9">
      <c r="A1013" s="2" t="s">
        <v>1256</v>
      </c>
      <c r="B1013" s="49" t="s">
        <v>1257</v>
      </c>
      <c r="C1013" s="33">
        <v>0</v>
      </c>
      <c r="D1013" s="33">
        <f>0.1*1000*0.94</f>
        <v>94</v>
      </c>
      <c r="E1013" s="33">
        <v>92</v>
      </c>
      <c r="F1013" s="33">
        <f t="shared" si="378"/>
        <v>62</v>
      </c>
      <c r="G1013" s="33">
        <v>18451</v>
      </c>
      <c r="H1013" s="33">
        <v>1.05100356465448</v>
      </c>
      <c r="I1013" s="33">
        <f t="shared" si="379"/>
        <v>1202.3081398292682</v>
      </c>
    </row>
    <row r="1014" spans="1:9">
      <c r="A1014" s="2" t="s">
        <v>1258</v>
      </c>
      <c r="B1014" s="49" t="s">
        <v>1259</v>
      </c>
      <c r="C1014" s="33">
        <v>0</v>
      </c>
      <c r="D1014" s="33">
        <v>0</v>
      </c>
      <c r="E1014" s="33">
        <v>0</v>
      </c>
      <c r="F1014" s="33">
        <f t="shared" si="378"/>
        <v>0</v>
      </c>
      <c r="G1014" s="33">
        <v>28472</v>
      </c>
      <c r="H1014" s="33">
        <v>1.05100356465448</v>
      </c>
      <c r="I1014" s="33">
        <f t="shared" si="379"/>
        <v>0</v>
      </c>
    </row>
    <row r="1015" spans="1:9">
      <c r="A1015" s="2" t="s">
        <v>1260</v>
      </c>
      <c r="B1015" s="49" t="s">
        <v>1261</v>
      </c>
      <c r="C1015" s="33">
        <v>0</v>
      </c>
      <c r="D1015" s="33">
        <v>0</v>
      </c>
      <c r="E1015" s="33">
        <v>0</v>
      </c>
      <c r="F1015" s="33">
        <f t="shared" si="378"/>
        <v>0</v>
      </c>
      <c r="G1015" s="33">
        <v>18451</v>
      </c>
      <c r="H1015" s="33">
        <v>1.05100356465448</v>
      </c>
      <c r="I1015" s="33">
        <f t="shared" si="379"/>
        <v>0</v>
      </c>
    </row>
    <row r="1016" spans="1:9">
      <c r="A1016" s="2" t="s">
        <v>1262</v>
      </c>
      <c r="B1016" s="49" t="s">
        <v>1263</v>
      </c>
      <c r="C1016" s="33">
        <v>0</v>
      </c>
      <c r="D1016" s="33">
        <v>0</v>
      </c>
      <c r="E1016" s="33">
        <v>0</v>
      </c>
      <c r="F1016" s="33">
        <f t="shared" si="378"/>
        <v>0</v>
      </c>
      <c r="G1016" s="33">
        <v>18451</v>
      </c>
      <c r="H1016" s="33">
        <v>1.05100356465448</v>
      </c>
      <c r="I1016" s="33">
        <f t="shared" si="379"/>
        <v>0</v>
      </c>
    </row>
    <row r="1017" spans="1:9">
      <c r="A1017" s="2" t="s">
        <v>1264</v>
      </c>
      <c r="B1017" s="49" t="s">
        <v>1265</v>
      </c>
      <c r="C1017" s="33">
        <v>0</v>
      </c>
      <c r="D1017" s="33">
        <v>0</v>
      </c>
      <c r="E1017" s="33">
        <v>0</v>
      </c>
      <c r="F1017" s="33">
        <f t="shared" si="378"/>
        <v>0</v>
      </c>
      <c r="G1017" s="33">
        <v>18451</v>
      </c>
      <c r="H1017" s="33">
        <v>1.05100356465448</v>
      </c>
      <c r="I1017" s="33">
        <f t="shared" si="379"/>
        <v>0</v>
      </c>
    </row>
    <row r="1018" spans="1:9">
      <c r="A1018" s="2" t="s">
        <v>1266</v>
      </c>
      <c r="B1018" s="49" t="s">
        <v>1267</v>
      </c>
      <c r="C1018" s="33">
        <v>0</v>
      </c>
      <c r="D1018" s="33">
        <v>0</v>
      </c>
      <c r="E1018" s="33">
        <v>0</v>
      </c>
      <c r="F1018" s="33">
        <f t="shared" si="378"/>
        <v>0</v>
      </c>
      <c r="G1018" s="33">
        <v>7338</v>
      </c>
      <c r="H1018" s="33">
        <v>1.05100356465448</v>
      </c>
      <c r="I1018" s="33">
        <f t="shared" si="379"/>
        <v>0</v>
      </c>
    </row>
    <row r="1019" spans="1:9">
      <c r="A1019" s="2" t="s">
        <v>1268</v>
      </c>
      <c r="B1019" s="49" t="s">
        <v>1269</v>
      </c>
      <c r="C1019" s="33">
        <v>0</v>
      </c>
      <c r="D1019" s="33">
        <v>0</v>
      </c>
      <c r="E1019" s="33">
        <v>0</v>
      </c>
      <c r="F1019" s="33">
        <v>0</v>
      </c>
      <c r="G1019" s="33">
        <v>7338</v>
      </c>
      <c r="H1019" s="33">
        <v>1.05100356465448</v>
      </c>
      <c r="I1019" s="33">
        <f t="shared" si="379"/>
        <v>0</v>
      </c>
    </row>
    <row r="1020" spans="1:9">
      <c r="A1020" s="2" t="s">
        <v>1270</v>
      </c>
      <c r="B1020" s="49" t="s">
        <v>1271</v>
      </c>
      <c r="C1020" s="33">
        <v>0</v>
      </c>
      <c r="D1020" s="33">
        <v>0</v>
      </c>
      <c r="E1020" s="33">
        <v>0</v>
      </c>
      <c r="F1020" s="33">
        <f t="shared" ref="F1020:F1083" si="380">(C1020+D1020+E1020)/3</f>
        <v>0</v>
      </c>
      <c r="G1020" s="33">
        <v>28472</v>
      </c>
      <c r="H1020" s="33">
        <v>1.05100356465448</v>
      </c>
      <c r="I1020" s="33">
        <f t="shared" si="379"/>
        <v>0</v>
      </c>
    </row>
    <row r="1021" spans="1:9">
      <c r="A1021" s="2" t="s">
        <v>1272</v>
      </c>
      <c r="B1021" s="49" t="s">
        <v>1273</v>
      </c>
      <c r="C1021" s="33">
        <v>0</v>
      </c>
      <c r="D1021" s="33">
        <v>0</v>
      </c>
      <c r="E1021" s="33">
        <v>0</v>
      </c>
      <c r="F1021" s="33">
        <f t="shared" si="380"/>
        <v>0</v>
      </c>
      <c r="G1021" s="33" t="s">
        <v>10</v>
      </c>
      <c r="H1021" s="33">
        <v>1.05100356465448</v>
      </c>
      <c r="I1021" s="6" t="s">
        <v>10</v>
      </c>
    </row>
    <row r="1022" spans="1:9">
      <c r="A1022" s="2" t="s">
        <v>1274</v>
      </c>
      <c r="B1022" s="49" t="s">
        <v>1275</v>
      </c>
      <c r="C1022" s="33">
        <v>0</v>
      </c>
      <c r="D1022" s="33">
        <f>0.4*1000*0.94</f>
        <v>376</v>
      </c>
      <c r="E1022" s="33">
        <v>385</v>
      </c>
      <c r="F1022" s="33">
        <f t="shared" si="380"/>
        <v>253.66666666666666</v>
      </c>
      <c r="G1022" s="33">
        <v>18451</v>
      </c>
      <c r="H1022" s="33">
        <v>1.05100356465448</v>
      </c>
      <c r="I1022" s="33">
        <f t="shared" si="379"/>
        <v>4919.1209376885645</v>
      </c>
    </row>
    <row r="1023" spans="1:9">
      <c r="A1023" s="2" t="s">
        <v>1276</v>
      </c>
      <c r="B1023" s="49" t="s">
        <v>1277</v>
      </c>
      <c r="C1023" s="33">
        <v>0</v>
      </c>
      <c r="D1023" s="33">
        <v>0</v>
      </c>
      <c r="E1023" s="33">
        <v>0</v>
      </c>
      <c r="F1023" s="33">
        <f t="shared" si="380"/>
        <v>0</v>
      </c>
      <c r="G1023" s="33" t="s">
        <v>10</v>
      </c>
      <c r="H1023" s="33">
        <v>1.05100356465448</v>
      </c>
      <c r="I1023" s="6" t="s">
        <v>10</v>
      </c>
    </row>
    <row r="1024" spans="1:9">
      <c r="A1024" s="2" t="s">
        <v>1278</v>
      </c>
      <c r="B1024" s="49" t="s">
        <v>1279</v>
      </c>
      <c r="C1024" s="33">
        <v>0</v>
      </c>
      <c r="D1024" s="33">
        <v>0</v>
      </c>
      <c r="E1024" s="33">
        <v>0</v>
      </c>
      <c r="F1024" s="33">
        <f t="shared" si="380"/>
        <v>0</v>
      </c>
      <c r="G1024" s="33">
        <v>18451</v>
      </c>
      <c r="H1024" s="33">
        <v>1.05100356465448</v>
      </c>
      <c r="I1024" s="33">
        <f t="shared" si="379"/>
        <v>0</v>
      </c>
    </row>
    <row r="1025" spans="1:9">
      <c r="A1025" s="2" t="s">
        <v>1280</v>
      </c>
      <c r="B1025" s="49" t="s">
        <v>1281</v>
      </c>
      <c r="C1025" s="33">
        <v>0</v>
      </c>
      <c r="D1025" s="33">
        <v>0</v>
      </c>
      <c r="E1025" s="33">
        <v>0</v>
      </c>
      <c r="F1025" s="33">
        <f t="shared" si="380"/>
        <v>0</v>
      </c>
      <c r="G1025" s="33" t="s">
        <v>10</v>
      </c>
      <c r="H1025" s="33">
        <v>1.05100356465448</v>
      </c>
      <c r="I1025" s="6" t="s">
        <v>10</v>
      </c>
    </row>
    <row r="1026" spans="1:9">
      <c r="A1026" s="2" t="s">
        <v>1282</v>
      </c>
      <c r="B1026" s="49" t="s">
        <v>1283</v>
      </c>
      <c r="C1026" s="33">
        <v>0</v>
      </c>
      <c r="D1026" s="33">
        <v>0</v>
      </c>
      <c r="E1026" s="33">
        <v>0</v>
      </c>
      <c r="F1026" s="33">
        <f t="shared" si="380"/>
        <v>0</v>
      </c>
      <c r="G1026" s="33">
        <v>18451</v>
      </c>
      <c r="H1026" s="33">
        <v>1.05100356465448</v>
      </c>
      <c r="I1026" s="33">
        <f t="shared" si="379"/>
        <v>0</v>
      </c>
    </row>
    <row r="1027" spans="1:9">
      <c r="A1027" s="2" t="s">
        <v>1284</v>
      </c>
      <c r="B1027" s="49" t="s">
        <v>1285</v>
      </c>
      <c r="C1027" s="33">
        <v>0</v>
      </c>
      <c r="D1027" s="33">
        <v>0</v>
      </c>
      <c r="E1027" s="33">
        <v>0</v>
      </c>
      <c r="F1027" s="33">
        <f t="shared" si="380"/>
        <v>0</v>
      </c>
      <c r="G1027" s="33" t="s">
        <v>10</v>
      </c>
      <c r="H1027" s="33">
        <v>1.05100356465448</v>
      </c>
      <c r="I1027" s="6" t="s">
        <v>10</v>
      </c>
    </row>
    <row r="1028" spans="1:9">
      <c r="A1028" s="2" t="s">
        <v>1286</v>
      </c>
      <c r="B1028" s="49" t="s">
        <v>1287</v>
      </c>
      <c r="C1028" s="33">
        <v>0</v>
      </c>
      <c r="D1028" s="33">
        <v>0</v>
      </c>
      <c r="E1028" s="33">
        <v>0</v>
      </c>
      <c r="F1028" s="33">
        <f t="shared" si="380"/>
        <v>0</v>
      </c>
      <c r="G1028" s="33">
        <v>7338</v>
      </c>
      <c r="H1028" s="33">
        <v>1.05100356465448</v>
      </c>
      <c r="I1028" s="33">
        <f t="shared" si="379"/>
        <v>0</v>
      </c>
    </row>
    <row r="1029" spans="1:9">
      <c r="A1029" s="2" t="s">
        <v>1288</v>
      </c>
      <c r="B1029" s="49" t="s">
        <v>1289</v>
      </c>
      <c r="C1029" s="33">
        <v>0</v>
      </c>
      <c r="D1029" s="33">
        <v>0</v>
      </c>
      <c r="E1029" s="33">
        <v>0</v>
      </c>
      <c r="F1029" s="33">
        <f t="shared" si="380"/>
        <v>0</v>
      </c>
      <c r="G1029" s="33">
        <v>11776</v>
      </c>
      <c r="H1029" s="33">
        <v>1.05100356465448</v>
      </c>
      <c r="I1029" s="33">
        <f t="shared" si="379"/>
        <v>0</v>
      </c>
    </row>
    <row r="1030" spans="1:9">
      <c r="A1030" s="2" t="s">
        <v>1290</v>
      </c>
      <c r="B1030" s="49" t="s">
        <v>1291</v>
      </c>
      <c r="C1030" s="33">
        <v>0</v>
      </c>
      <c r="D1030" s="33">
        <v>0</v>
      </c>
      <c r="E1030" s="33">
        <v>0</v>
      </c>
      <c r="F1030" s="33">
        <f t="shared" si="380"/>
        <v>0</v>
      </c>
      <c r="G1030" s="33">
        <v>7338</v>
      </c>
      <c r="H1030" s="33">
        <v>1.05100356465448</v>
      </c>
      <c r="I1030" s="33">
        <f t="shared" si="379"/>
        <v>0</v>
      </c>
    </row>
    <row r="1031" spans="1:9">
      <c r="A1031" s="2" t="s">
        <v>1292</v>
      </c>
      <c r="B1031" s="49" t="s">
        <v>1293</v>
      </c>
      <c r="C1031" s="33">
        <v>0</v>
      </c>
      <c r="D1031" s="33">
        <v>0</v>
      </c>
      <c r="E1031" s="33">
        <v>0</v>
      </c>
      <c r="F1031" s="33">
        <f t="shared" si="380"/>
        <v>0</v>
      </c>
      <c r="G1031" s="33">
        <v>11776</v>
      </c>
      <c r="H1031" s="33">
        <v>1.05100356465448</v>
      </c>
      <c r="I1031" s="33">
        <f t="shared" si="379"/>
        <v>0</v>
      </c>
    </row>
    <row r="1032" spans="1:9">
      <c r="A1032" s="2" t="s">
        <v>1294</v>
      </c>
      <c r="B1032" s="49" t="s">
        <v>1295</v>
      </c>
      <c r="C1032" s="33">
        <v>0</v>
      </c>
      <c r="D1032" s="33">
        <v>0</v>
      </c>
      <c r="E1032" s="33">
        <v>0</v>
      </c>
      <c r="F1032" s="33">
        <f t="shared" si="380"/>
        <v>0</v>
      </c>
      <c r="G1032" s="33">
        <v>6177</v>
      </c>
      <c r="H1032" s="33">
        <v>1.05100356465448</v>
      </c>
      <c r="I1032" s="33">
        <f t="shared" si="379"/>
        <v>0</v>
      </c>
    </row>
    <row r="1033" spans="1:9">
      <c r="A1033" s="2" t="s">
        <v>1296</v>
      </c>
      <c r="B1033" s="49" t="s">
        <v>1297</v>
      </c>
      <c r="C1033" s="33">
        <v>0</v>
      </c>
      <c r="D1033" s="33">
        <v>0</v>
      </c>
      <c r="E1033" s="33">
        <v>0</v>
      </c>
      <c r="F1033" s="33">
        <f t="shared" si="380"/>
        <v>0</v>
      </c>
      <c r="G1033" s="33">
        <v>8108</v>
      </c>
      <c r="H1033" s="33">
        <v>1.05100356465448</v>
      </c>
      <c r="I1033" s="33">
        <f t="shared" si="379"/>
        <v>0</v>
      </c>
    </row>
    <row r="1034" spans="1:9">
      <c r="A1034" s="2" t="s">
        <v>1298</v>
      </c>
      <c r="B1034" s="49" t="s">
        <v>1299</v>
      </c>
      <c r="C1034" s="33">
        <v>0</v>
      </c>
      <c r="D1034" s="33">
        <v>0</v>
      </c>
      <c r="E1034" s="33">
        <v>0</v>
      </c>
      <c r="F1034" s="33">
        <f t="shared" si="380"/>
        <v>0</v>
      </c>
      <c r="G1034" s="33">
        <v>1301</v>
      </c>
      <c r="H1034" s="33">
        <v>1.05100356465448</v>
      </c>
      <c r="I1034" s="33">
        <f t="shared" si="379"/>
        <v>0</v>
      </c>
    </row>
    <row r="1035" spans="1:9">
      <c r="A1035" s="2" t="s">
        <v>1300</v>
      </c>
      <c r="B1035" s="49" t="s">
        <v>1301</v>
      </c>
      <c r="C1035" s="33">
        <v>0</v>
      </c>
      <c r="D1035" s="33">
        <v>0</v>
      </c>
      <c r="E1035" s="33">
        <v>0</v>
      </c>
      <c r="F1035" s="33">
        <f t="shared" si="380"/>
        <v>0</v>
      </c>
      <c r="G1035" s="33">
        <v>11945</v>
      </c>
      <c r="H1035" s="33">
        <v>1.05100356465448</v>
      </c>
      <c r="I1035" s="33">
        <f t="shared" si="379"/>
        <v>0</v>
      </c>
    </row>
    <row r="1036" spans="1:9">
      <c r="A1036" s="2" t="s">
        <v>1302</v>
      </c>
      <c r="B1036" s="49" t="s">
        <v>1303</v>
      </c>
      <c r="C1036" s="33">
        <v>0</v>
      </c>
      <c r="D1036" s="33">
        <v>0</v>
      </c>
      <c r="E1036" s="33">
        <v>0</v>
      </c>
      <c r="F1036" s="33">
        <f t="shared" si="380"/>
        <v>0</v>
      </c>
      <c r="G1036" s="33">
        <v>1301</v>
      </c>
      <c r="H1036" s="33">
        <v>1.05100356465448</v>
      </c>
      <c r="I1036" s="33">
        <f t="shared" si="379"/>
        <v>0</v>
      </c>
    </row>
    <row r="1037" spans="1:9">
      <c r="A1037" s="2" t="s">
        <v>1304</v>
      </c>
      <c r="B1037" s="49" t="s">
        <v>1305</v>
      </c>
      <c r="C1037" s="33">
        <v>0</v>
      </c>
      <c r="D1037" s="33">
        <v>0</v>
      </c>
      <c r="E1037" s="33">
        <v>0</v>
      </c>
      <c r="F1037" s="33">
        <f t="shared" si="380"/>
        <v>0</v>
      </c>
      <c r="G1037" s="33">
        <v>11945</v>
      </c>
      <c r="H1037" s="33">
        <v>1.05100356465448</v>
      </c>
      <c r="I1037" s="33">
        <f t="shared" si="379"/>
        <v>0</v>
      </c>
    </row>
    <row r="1038" spans="1:9">
      <c r="A1038" s="2" t="s">
        <v>1306</v>
      </c>
      <c r="B1038" s="49" t="s">
        <v>1307</v>
      </c>
      <c r="C1038" s="33">
        <v>0</v>
      </c>
      <c r="D1038" s="33">
        <v>0</v>
      </c>
      <c r="E1038" s="33">
        <v>0</v>
      </c>
      <c r="F1038" s="33">
        <f t="shared" si="380"/>
        <v>0</v>
      </c>
      <c r="G1038" s="33">
        <v>7338</v>
      </c>
      <c r="H1038" s="33">
        <v>1.05100356465448</v>
      </c>
      <c r="I1038" s="33">
        <f t="shared" si="379"/>
        <v>0</v>
      </c>
    </row>
    <row r="1039" spans="1:9">
      <c r="A1039" s="2" t="s">
        <v>1308</v>
      </c>
      <c r="B1039" s="49" t="s">
        <v>1309</v>
      </c>
      <c r="C1039" s="33">
        <v>0</v>
      </c>
      <c r="D1039" s="33">
        <v>0</v>
      </c>
      <c r="E1039" s="33">
        <v>0</v>
      </c>
      <c r="F1039" s="33">
        <f t="shared" si="380"/>
        <v>0</v>
      </c>
      <c r="G1039" s="33">
        <v>11776</v>
      </c>
      <c r="H1039" s="33">
        <v>1.05100356465448</v>
      </c>
      <c r="I1039" s="33">
        <f t="shared" si="379"/>
        <v>0</v>
      </c>
    </row>
    <row r="1040" spans="1:9">
      <c r="A1040" s="2" t="s">
        <v>1310</v>
      </c>
      <c r="B1040" s="49" t="s">
        <v>1311</v>
      </c>
      <c r="C1040" s="33">
        <v>0</v>
      </c>
      <c r="D1040" s="33">
        <v>0</v>
      </c>
      <c r="E1040" s="33">
        <v>0</v>
      </c>
      <c r="F1040" s="33">
        <f t="shared" si="380"/>
        <v>0</v>
      </c>
      <c r="G1040" s="33">
        <v>7338</v>
      </c>
      <c r="H1040" s="33">
        <v>1.05100356465448</v>
      </c>
      <c r="I1040" s="33">
        <f t="shared" si="379"/>
        <v>0</v>
      </c>
    </row>
    <row r="1041" spans="1:9">
      <c r="A1041" s="2" t="s">
        <v>1312</v>
      </c>
      <c r="B1041" s="49" t="s">
        <v>1313</v>
      </c>
      <c r="C1041" s="33">
        <v>0</v>
      </c>
      <c r="D1041" s="33">
        <v>0</v>
      </c>
      <c r="E1041" s="33">
        <v>0</v>
      </c>
      <c r="F1041" s="33">
        <f t="shared" si="380"/>
        <v>0</v>
      </c>
      <c r="G1041" s="33">
        <v>11776</v>
      </c>
      <c r="H1041" s="33">
        <v>1.05100356465448</v>
      </c>
      <c r="I1041" s="33">
        <f t="shared" si="379"/>
        <v>0</v>
      </c>
    </row>
    <row r="1042" spans="1:9">
      <c r="A1042" s="2" t="s">
        <v>1314</v>
      </c>
      <c r="B1042" s="49" t="s">
        <v>1315</v>
      </c>
      <c r="C1042" s="33">
        <v>0</v>
      </c>
      <c r="D1042" s="33">
        <v>0</v>
      </c>
      <c r="E1042" s="33">
        <v>0</v>
      </c>
      <c r="F1042" s="33">
        <f t="shared" si="380"/>
        <v>0</v>
      </c>
      <c r="G1042" s="33">
        <v>6177</v>
      </c>
      <c r="H1042" s="33">
        <v>1.05100356465448</v>
      </c>
      <c r="I1042" s="33">
        <f t="shared" si="379"/>
        <v>0</v>
      </c>
    </row>
    <row r="1043" spans="1:9">
      <c r="A1043" s="2" t="s">
        <v>1316</v>
      </c>
      <c r="B1043" s="49" t="s">
        <v>1317</v>
      </c>
      <c r="C1043" s="33">
        <v>0</v>
      </c>
      <c r="D1043" s="33">
        <v>0</v>
      </c>
      <c r="E1043" s="33">
        <v>0</v>
      </c>
      <c r="F1043" s="33">
        <f t="shared" si="380"/>
        <v>0</v>
      </c>
      <c r="G1043" s="33">
        <v>8108</v>
      </c>
      <c r="H1043" s="33">
        <v>1.05100356465448</v>
      </c>
      <c r="I1043" s="33">
        <f t="shared" si="379"/>
        <v>0</v>
      </c>
    </row>
    <row r="1044" spans="1:9">
      <c r="A1044" s="2" t="s">
        <v>1318</v>
      </c>
      <c r="B1044" s="49" t="s">
        <v>1319</v>
      </c>
      <c r="C1044" s="33">
        <v>0</v>
      </c>
      <c r="D1044" s="33">
        <v>0</v>
      </c>
      <c r="E1044" s="33">
        <v>0</v>
      </c>
      <c r="F1044" s="33">
        <f t="shared" si="380"/>
        <v>0</v>
      </c>
      <c r="G1044" s="33">
        <v>1301</v>
      </c>
      <c r="H1044" s="33">
        <v>1.05100356465448</v>
      </c>
      <c r="I1044" s="33">
        <f t="shared" si="379"/>
        <v>0</v>
      </c>
    </row>
    <row r="1045" spans="1:9">
      <c r="A1045" s="2" t="s">
        <v>1320</v>
      </c>
      <c r="B1045" s="49" t="s">
        <v>1321</v>
      </c>
      <c r="C1045" s="33">
        <v>0</v>
      </c>
      <c r="D1045" s="33">
        <v>0</v>
      </c>
      <c r="E1045" s="33">
        <v>0</v>
      </c>
      <c r="F1045" s="33">
        <f t="shared" si="380"/>
        <v>0</v>
      </c>
      <c r="G1045" s="33">
        <v>11945</v>
      </c>
      <c r="H1045" s="33">
        <v>1.05100356465448</v>
      </c>
      <c r="I1045" s="33">
        <f t="shared" si="379"/>
        <v>0</v>
      </c>
    </row>
    <row r="1046" spans="1:9">
      <c r="A1046" s="2" t="s">
        <v>1322</v>
      </c>
      <c r="B1046" s="49" t="s">
        <v>1323</v>
      </c>
      <c r="C1046" s="33">
        <v>0</v>
      </c>
      <c r="D1046" s="33">
        <v>0</v>
      </c>
      <c r="E1046" s="33">
        <v>0</v>
      </c>
      <c r="F1046" s="33">
        <f t="shared" si="380"/>
        <v>0</v>
      </c>
      <c r="G1046" s="33">
        <v>1301</v>
      </c>
      <c r="H1046" s="33">
        <v>1.05100356465448</v>
      </c>
      <c r="I1046" s="33">
        <f t="shared" si="379"/>
        <v>0</v>
      </c>
    </row>
    <row r="1047" spans="1:9">
      <c r="A1047" s="2" t="s">
        <v>1324</v>
      </c>
      <c r="B1047" s="49" t="s">
        <v>1325</v>
      </c>
      <c r="C1047" s="33">
        <v>0</v>
      </c>
      <c r="D1047" s="33">
        <v>0</v>
      </c>
      <c r="E1047" s="33">
        <v>0</v>
      </c>
      <c r="F1047" s="33">
        <f t="shared" si="380"/>
        <v>0</v>
      </c>
      <c r="G1047" s="33">
        <v>11945</v>
      </c>
      <c r="H1047" s="33">
        <v>1.05100356465448</v>
      </c>
      <c r="I1047" s="33">
        <f t="shared" si="379"/>
        <v>0</v>
      </c>
    </row>
    <row r="1048" spans="1:9">
      <c r="A1048" s="2" t="s">
        <v>1326</v>
      </c>
      <c r="B1048" s="49" t="s">
        <v>54</v>
      </c>
      <c r="C1048" s="6">
        <v>1934.52</v>
      </c>
      <c r="D1048" s="6">
        <f>SUM(D1049:D1086)</f>
        <v>1347.96</v>
      </c>
      <c r="E1048" s="6">
        <f>SUM(E1049:E1086)</f>
        <v>1322.38</v>
      </c>
      <c r="F1048" s="6">
        <f t="shared" si="380"/>
        <v>1534.9533333333336</v>
      </c>
      <c r="G1048" s="6" t="s">
        <v>10</v>
      </c>
      <c r="H1048" s="6" t="s">
        <v>10</v>
      </c>
      <c r="I1048" s="6">
        <f>SUM(I1049:I1086)</f>
        <v>7857.6929080005184</v>
      </c>
    </row>
    <row r="1049" spans="1:9">
      <c r="A1049" s="2" t="s">
        <v>1327</v>
      </c>
      <c r="B1049" s="49" t="s">
        <v>1251</v>
      </c>
      <c r="C1049" s="33">
        <v>23.5</v>
      </c>
      <c r="D1049" s="33">
        <v>23.5</v>
      </c>
      <c r="E1049" s="33">
        <v>22</v>
      </c>
      <c r="F1049" s="33">
        <f t="shared" si="380"/>
        <v>23</v>
      </c>
      <c r="G1049" s="33">
        <v>12876</v>
      </c>
      <c r="H1049" s="33">
        <v>1.05100356465448</v>
      </c>
      <c r="I1049" s="33">
        <f t="shared" ref="I1049:I1086" si="381">(F1049*G1049*H1049)/1000</f>
        <v>311.25260366529494</v>
      </c>
    </row>
    <row r="1050" spans="1:9">
      <c r="A1050" s="2" t="s">
        <v>1328</v>
      </c>
      <c r="B1050" s="49" t="s">
        <v>1253</v>
      </c>
      <c r="C1050" s="33">
        <v>37.6</v>
      </c>
      <c r="D1050" s="33">
        <v>37.6</v>
      </c>
      <c r="E1050" s="33">
        <v>39.1</v>
      </c>
      <c r="F1050" s="33">
        <f t="shared" si="380"/>
        <v>38.1</v>
      </c>
      <c r="G1050" s="33">
        <v>5159</v>
      </c>
      <c r="H1050" s="33">
        <v>1.05100356465448</v>
      </c>
      <c r="I1050" s="33">
        <f t="shared" si="381"/>
        <v>206.58305356099882</v>
      </c>
    </row>
    <row r="1051" spans="1:9">
      <c r="A1051" s="2" t="s">
        <v>1329</v>
      </c>
      <c r="B1051" s="49" t="s">
        <v>1255</v>
      </c>
      <c r="C1051" s="33">
        <v>118.43999999999998</v>
      </c>
      <c r="D1051" s="33">
        <f>0.063*1000*0.94</f>
        <v>59.22</v>
      </c>
      <c r="E1051" s="33">
        <v>74.23</v>
      </c>
      <c r="F1051" s="33">
        <f t="shared" si="380"/>
        <v>83.963333333333324</v>
      </c>
      <c r="G1051" s="33">
        <v>5159</v>
      </c>
      <c r="H1051" s="33">
        <v>1.05100356465448</v>
      </c>
      <c r="I1051" s="33">
        <f t="shared" si="381"/>
        <v>455.25988942677151</v>
      </c>
    </row>
    <row r="1052" spans="1:9">
      <c r="A1052" s="2" t="s">
        <v>1330</v>
      </c>
      <c r="B1052" s="49" t="s">
        <v>1257</v>
      </c>
      <c r="C1052" s="33">
        <v>94</v>
      </c>
      <c r="D1052" s="33">
        <v>94</v>
      </c>
      <c r="E1052" s="33">
        <v>90</v>
      </c>
      <c r="F1052" s="33">
        <f t="shared" si="380"/>
        <v>92.666666666666671</v>
      </c>
      <c r="G1052" s="33">
        <v>5159</v>
      </c>
      <c r="H1052" s="33">
        <v>1.05100356465448</v>
      </c>
      <c r="I1052" s="33">
        <f t="shared" si="381"/>
        <v>502.45047147819486</v>
      </c>
    </row>
    <row r="1053" spans="1:9">
      <c r="A1053" s="2" t="s">
        <v>1331</v>
      </c>
      <c r="B1053" s="49" t="s">
        <v>1259</v>
      </c>
      <c r="C1053" s="33">
        <v>0</v>
      </c>
      <c r="D1053" s="33">
        <f>0.025*2*0.94*1000</f>
        <v>47</v>
      </c>
      <c r="E1053" s="33">
        <v>47</v>
      </c>
      <c r="F1053" s="33">
        <f t="shared" si="380"/>
        <v>31.333333333333332</v>
      </c>
      <c r="G1053" s="33">
        <v>12876</v>
      </c>
      <c r="H1053" s="33">
        <v>1.05100356465448</v>
      </c>
      <c r="I1053" s="33">
        <f t="shared" si="381"/>
        <v>424.02528615272064</v>
      </c>
    </row>
    <row r="1054" spans="1:9">
      <c r="A1054" s="2" t="s">
        <v>1332</v>
      </c>
      <c r="B1054" s="49" t="s">
        <v>1261</v>
      </c>
      <c r="C1054" s="33">
        <v>37.6</v>
      </c>
      <c r="D1054" s="33">
        <v>0</v>
      </c>
      <c r="E1054" s="33">
        <v>0</v>
      </c>
      <c r="F1054" s="33">
        <f t="shared" si="380"/>
        <v>12.533333333333333</v>
      </c>
      <c r="G1054" s="33">
        <v>5159</v>
      </c>
      <c r="H1054" s="33">
        <v>1.05100356465448</v>
      </c>
      <c r="I1054" s="33">
        <f t="shared" si="381"/>
        <v>67.957329955324198</v>
      </c>
    </row>
    <row r="1055" spans="1:9">
      <c r="A1055" s="2" t="s">
        <v>1333</v>
      </c>
      <c r="B1055" s="49" t="s">
        <v>1263</v>
      </c>
      <c r="C1055" s="33">
        <v>532.9799999999999</v>
      </c>
      <c r="D1055" s="33">
        <f>0.063*2*1000*0.94</f>
        <v>118.44</v>
      </c>
      <c r="E1055" s="33">
        <v>133.63999999999999</v>
      </c>
      <c r="F1055" s="33">
        <f t="shared" si="380"/>
        <v>261.68666666666661</v>
      </c>
      <c r="G1055" s="33">
        <v>5159</v>
      </c>
      <c r="H1055" s="33">
        <v>1.05100356465448</v>
      </c>
      <c r="I1055" s="33">
        <f t="shared" si="381"/>
        <v>1418.8984429448615</v>
      </c>
    </row>
    <row r="1056" spans="1:9">
      <c r="A1056" s="2" t="s">
        <v>1334</v>
      </c>
      <c r="B1056" s="49" t="s">
        <v>1265</v>
      </c>
      <c r="C1056" s="33">
        <v>376</v>
      </c>
      <c r="D1056" s="33">
        <f>0.3*1000*0.94</f>
        <v>282</v>
      </c>
      <c r="E1056" s="33">
        <v>299</v>
      </c>
      <c r="F1056" s="33">
        <f t="shared" si="380"/>
        <v>319</v>
      </c>
      <c r="G1056" s="33">
        <v>5159</v>
      </c>
      <c r="H1056" s="33">
        <v>1.05100356465448</v>
      </c>
      <c r="I1056" s="33">
        <f t="shared" si="381"/>
        <v>1729.6586374267354</v>
      </c>
    </row>
    <row r="1057" spans="1:9">
      <c r="A1057" s="2" t="s">
        <v>1335</v>
      </c>
      <c r="B1057" s="49" t="s">
        <v>1267</v>
      </c>
      <c r="C1057" s="33">
        <v>150.4</v>
      </c>
      <c r="D1057" s="33">
        <f>0.16*2*1000*0.94</f>
        <v>300.79999999999995</v>
      </c>
      <c r="E1057" s="33">
        <v>245.61</v>
      </c>
      <c r="F1057" s="33">
        <f t="shared" si="380"/>
        <v>232.26999999999998</v>
      </c>
      <c r="G1057" s="33">
        <v>3381</v>
      </c>
      <c r="H1057" s="33">
        <v>1.05100356465448</v>
      </c>
      <c r="I1057" s="33">
        <f t="shared" si="381"/>
        <v>825.35821771052292</v>
      </c>
    </row>
    <row r="1058" spans="1:9">
      <c r="A1058" s="2" t="s">
        <v>1336</v>
      </c>
      <c r="B1058" s="49" t="s">
        <v>1269</v>
      </c>
      <c r="C1058" s="33">
        <v>0</v>
      </c>
      <c r="D1058" s="33">
        <v>0</v>
      </c>
      <c r="E1058" s="33">
        <v>0</v>
      </c>
      <c r="F1058" s="33">
        <f t="shared" si="380"/>
        <v>0</v>
      </c>
      <c r="G1058" s="33">
        <v>3381</v>
      </c>
      <c r="H1058" s="33">
        <v>1.05100356465448</v>
      </c>
      <c r="I1058" s="33">
        <f t="shared" si="381"/>
        <v>0</v>
      </c>
    </row>
    <row r="1059" spans="1:9">
      <c r="A1059" s="2" t="s">
        <v>1337</v>
      </c>
      <c r="B1059" s="49" t="s">
        <v>1271</v>
      </c>
      <c r="C1059" s="33">
        <v>0</v>
      </c>
      <c r="D1059" s="33">
        <v>0</v>
      </c>
      <c r="E1059" s="33">
        <v>0</v>
      </c>
      <c r="F1059" s="33">
        <f t="shared" si="380"/>
        <v>0</v>
      </c>
      <c r="G1059" s="33">
        <v>12876</v>
      </c>
      <c r="H1059" s="33">
        <v>1.05100356465448</v>
      </c>
      <c r="I1059" s="33">
        <f t="shared" si="381"/>
        <v>0</v>
      </c>
    </row>
    <row r="1060" spans="1:9">
      <c r="A1060" s="2" t="s">
        <v>1338</v>
      </c>
      <c r="B1060" s="49" t="s">
        <v>1273</v>
      </c>
      <c r="C1060" s="33">
        <v>0</v>
      </c>
      <c r="D1060" s="33">
        <v>0</v>
      </c>
      <c r="E1060" s="33">
        <v>0</v>
      </c>
      <c r="F1060" s="33">
        <f t="shared" si="380"/>
        <v>0</v>
      </c>
      <c r="G1060" s="33" t="s">
        <v>10</v>
      </c>
      <c r="H1060" s="33">
        <v>1.05100356465448</v>
      </c>
      <c r="I1060" s="6" t="s">
        <v>10</v>
      </c>
    </row>
    <row r="1061" spans="1:9">
      <c r="A1061" s="2" t="s">
        <v>1339</v>
      </c>
      <c r="B1061" s="49" t="s">
        <v>1275</v>
      </c>
      <c r="C1061" s="33">
        <v>376</v>
      </c>
      <c r="D1061" s="33">
        <v>0</v>
      </c>
      <c r="E1061" s="33">
        <v>0</v>
      </c>
      <c r="F1061" s="33">
        <f t="shared" si="380"/>
        <v>125.33333333333333</v>
      </c>
      <c r="G1061" s="33">
        <v>5159</v>
      </c>
      <c r="H1061" s="33">
        <v>1.05100356465448</v>
      </c>
      <c r="I1061" s="33">
        <f t="shared" si="381"/>
        <v>679.5732995532419</v>
      </c>
    </row>
    <row r="1062" spans="1:9">
      <c r="A1062" s="2" t="s">
        <v>1340</v>
      </c>
      <c r="B1062" s="49" t="s">
        <v>1277</v>
      </c>
      <c r="C1062" s="33">
        <v>0</v>
      </c>
      <c r="D1062" s="33">
        <v>0</v>
      </c>
      <c r="E1062" s="33">
        <v>0</v>
      </c>
      <c r="F1062" s="33">
        <f t="shared" si="380"/>
        <v>0</v>
      </c>
      <c r="G1062" s="33" t="s">
        <v>10</v>
      </c>
      <c r="H1062" s="33">
        <v>1.05100356465448</v>
      </c>
      <c r="I1062" s="6" t="s">
        <v>10</v>
      </c>
    </row>
    <row r="1063" spans="1:9">
      <c r="A1063" s="2" t="s">
        <v>1341</v>
      </c>
      <c r="B1063" s="49" t="s">
        <v>1279</v>
      </c>
      <c r="C1063" s="33">
        <v>0</v>
      </c>
      <c r="D1063" s="33">
        <v>0</v>
      </c>
      <c r="E1063" s="33">
        <v>0</v>
      </c>
      <c r="F1063" s="33">
        <f t="shared" si="380"/>
        <v>0</v>
      </c>
      <c r="G1063" s="33">
        <v>5159</v>
      </c>
      <c r="H1063" s="33">
        <v>1.05100356465448</v>
      </c>
      <c r="I1063" s="33">
        <f t="shared" si="381"/>
        <v>0</v>
      </c>
    </row>
    <row r="1064" spans="1:9">
      <c r="A1064" s="2" t="s">
        <v>1342</v>
      </c>
      <c r="B1064" s="49" t="s">
        <v>1281</v>
      </c>
      <c r="C1064" s="33">
        <v>0</v>
      </c>
      <c r="D1064" s="33">
        <v>0</v>
      </c>
      <c r="E1064" s="33">
        <v>0</v>
      </c>
      <c r="F1064" s="33">
        <f t="shared" si="380"/>
        <v>0</v>
      </c>
      <c r="G1064" s="33" t="s">
        <v>10</v>
      </c>
      <c r="H1064" s="33">
        <v>1.05100356465448</v>
      </c>
      <c r="I1064" s="6" t="s">
        <v>10</v>
      </c>
    </row>
    <row r="1065" spans="1:9">
      <c r="A1065" s="2" t="s">
        <v>1343</v>
      </c>
      <c r="B1065" s="49" t="s">
        <v>1283</v>
      </c>
      <c r="C1065" s="33">
        <v>188</v>
      </c>
      <c r="D1065" s="33">
        <v>0</v>
      </c>
      <c r="E1065" s="33">
        <v>0</v>
      </c>
      <c r="F1065" s="33">
        <f t="shared" si="380"/>
        <v>62.666666666666664</v>
      </c>
      <c r="G1065" s="33">
        <v>5159</v>
      </c>
      <c r="H1065" s="33">
        <v>1.05100356465448</v>
      </c>
      <c r="I1065" s="33">
        <f t="shared" si="381"/>
        <v>339.78664977662095</v>
      </c>
    </row>
    <row r="1066" spans="1:9">
      <c r="A1066" s="2" t="s">
        <v>1344</v>
      </c>
      <c r="B1066" s="49" t="s">
        <v>1285</v>
      </c>
      <c r="C1066" s="33">
        <v>0</v>
      </c>
      <c r="D1066" s="33">
        <v>0</v>
      </c>
      <c r="E1066" s="33">
        <v>0</v>
      </c>
      <c r="F1066" s="33">
        <f t="shared" si="380"/>
        <v>0</v>
      </c>
      <c r="G1066" s="33" t="s">
        <v>10</v>
      </c>
      <c r="H1066" s="33">
        <v>1.05100356465448</v>
      </c>
      <c r="I1066" s="6" t="s">
        <v>10</v>
      </c>
    </row>
    <row r="1067" spans="1:9">
      <c r="A1067" s="2" t="s">
        <v>1345</v>
      </c>
      <c r="B1067" s="49" t="s">
        <v>1287</v>
      </c>
      <c r="C1067" s="33">
        <v>0</v>
      </c>
      <c r="D1067" s="33">
        <v>150.4</v>
      </c>
      <c r="E1067" s="33">
        <v>125.8</v>
      </c>
      <c r="F1067" s="33">
        <f t="shared" si="380"/>
        <v>92.066666666666663</v>
      </c>
      <c r="G1067" s="33">
        <v>3381</v>
      </c>
      <c r="H1067" s="33">
        <v>1.05100356465448</v>
      </c>
      <c r="I1067" s="33">
        <f t="shared" si="381"/>
        <v>327.1536569963784</v>
      </c>
    </row>
    <row r="1068" spans="1:9">
      <c r="A1068" s="2" t="s">
        <v>1346</v>
      </c>
      <c r="B1068" s="49" t="s">
        <v>1289</v>
      </c>
      <c r="C1068" s="33">
        <v>0</v>
      </c>
      <c r="D1068" s="33">
        <v>0</v>
      </c>
      <c r="E1068" s="33">
        <v>0</v>
      </c>
      <c r="F1068" s="33">
        <f t="shared" si="380"/>
        <v>0</v>
      </c>
      <c r="G1068" s="33">
        <v>5347</v>
      </c>
      <c r="H1068" s="33">
        <v>1.05100356465448</v>
      </c>
      <c r="I1068" s="33">
        <f t="shared" si="381"/>
        <v>0</v>
      </c>
    </row>
    <row r="1069" spans="1:9">
      <c r="A1069" s="2" t="s">
        <v>1347</v>
      </c>
      <c r="B1069" s="49" t="s">
        <v>1291</v>
      </c>
      <c r="C1069" s="33">
        <v>0</v>
      </c>
      <c r="D1069" s="33">
        <f>0.25*1000*0.94</f>
        <v>235</v>
      </c>
      <c r="E1069" s="33">
        <v>246</v>
      </c>
      <c r="F1069" s="33">
        <f t="shared" si="380"/>
        <v>160.33333333333334</v>
      </c>
      <c r="G1069" s="33">
        <v>3381</v>
      </c>
      <c r="H1069" s="33">
        <v>1.05100356465448</v>
      </c>
      <c r="I1069" s="33">
        <f t="shared" si="381"/>
        <v>569.73536935285301</v>
      </c>
    </row>
    <row r="1070" spans="1:9">
      <c r="A1070" s="2" t="s">
        <v>1348</v>
      </c>
      <c r="B1070" s="49" t="s">
        <v>1293</v>
      </c>
      <c r="C1070" s="33">
        <v>0</v>
      </c>
      <c r="D1070" s="33">
        <v>0</v>
      </c>
      <c r="E1070" s="33">
        <v>0</v>
      </c>
      <c r="F1070" s="33">
        <f t="shared" si="380"/>
        <v>0</v>
      </c>
      <c r="G1070" s="33">
        <v>5347</v>
      </c>
      <c r="H1070" s="33">
        <v>1.05100356465448</v>
      </c>
      <c r="I1070" s="33">
        <f t="shared" si="381"/>
        <v>0</v>
      </c>
    </row>
    <row r="1071" spans="1:9">
      <c r="A1071" s="2" t="s">
        <v>1349</v>
      </c>
      <c r="B1071" s="49" t="s">
        <v>1295</v>
      </c>
      <c r="C1071" s="33">
        <v>0</v>
      </c>
      <c r="D1071" s="33">
        <v>0</v>
      </c>
      <c r="E1071" s="33">
        <v>0</v>
      </c>
      <c r="F1071" s="33">
        <f t="shared" si="380"/>
        <v>0</v>
      </c>
      <c r="G1071" s="33">
        <v>13784</v>
      </c>
      <c r="H1071" s="33">
        <v>1.05100356465448</v>
      </c>
      <c r="I1071" s="33">
        <f t="shared" si="381"/>
        <v>0</v>
      </c>
    </row>
    <row r="1072" spans="1:9">
      <c r="A1072" s="2" t="s">
        <v>1350</v>
      </c>
      <c r="B1072" s="49" t="s">
        <v>1297</v>
      </c>
      <c r="C1072" s="33">
        <v>0</v>
      </c>
      <c r="D1072" s="33">
        <v>0</v>
      </c>
      <c r="E1072" s="33">
        <v>0</v>
      </c>
      <c r="F1072" s="33">
        <f t="shared" si="380"/>
        <v>0</v>
      </c>
      <c r="G1072" s="33">
        <v>4184</v>
      </c>
      <c r="H1072" s="33">
        <v>1.05100356465448</v>
      </c>
      <c r="I1072" s="33">
        <f t="shared" si="381"/>
        <v>0</v>
      </c>
    </row>
    <row r="1073" spans="1:9">
      <c r="A1073" s="2" t="s">
        <v>1351</v>
      </c>
      <c r="B1073" s="49" t="s">
        <v>1299</v>
      </c>
      <c r="C1073" s="33">
        <v>0</v>
      </c>
      <c r="D1073" s="33">
        <v>0</v>
      </c>
      <c r="E1073" s="33">
        <v>0</v>
      </c>
      <c r="F1073" s="33">
        <f t="shared" si="380"/>
        <v>0</v>
      </c>
      <c r="G1073" s="33">
        <v>3991</v>
      </c>
      <c r="H1073" s="33">
        <v>1.05100356465448</v>
      </c>
      <c r="I1073" s="33">
        <f t="shared" si="381"/>
        <v>0</v>
      </c>
    </row>
    <row r="1074" spans="1:9">
      <c r="A1074" s="2" t="s">
        <v>1352</v>
      </c>
      <c r="B1074" s="49" t="s">
        <v>1301</v>
      </c>
      <c r="C1074" s="33">
        <v>0</v>
      </c>
      <c r="D1074" s="33">
        <v>0</v>
      </c>
      <c r="E1074" s="33">
        <v>0</v>
      </c>
      <c r="F1074" s="33">
        <f t="shared" si="380"/>
        <v>0</v>
      </c>
      <c r="G1074" s="33">
        <v>2825</v>
      </c>
      <c r="H1074" s="33">
        <v>1.05100356465448</v>
      </c>
      <c r="I1074" s="33">
        <f t="shared" si="381"/>
        <v>0</v>
      </c>
    </row>
    <row r="1075" spans="1:9">
      <c r="A1075" s="2" t="s">
        <v>1353</v>
      </c>
      <c r="B1075" s="49" t="s">
        <v>1303</v>
      </c>
      <c r="C1075" s="33">
        <v>0</v>
      </c>
      <c r="D1075" s="33">
        <v>0</v>
      </c>
      <c r="E1075" s="33">
        <v>0</v>
      </c>
      <c r="F1075" s="33">
        <f t="shared" si="380"/>
        <v>0</v>
      </c>
      <c r="G1075" s="33">
        <v>3991</v>
      </c>
      <c r="H1075" s="33">
        <v>1.05100356465448</v>
      </c>
      <c r="I1075" s="33">
        <f t="shared" si="381"/>
        <v>0</v>
      </c>
    </row>
    <row r="1076" spans="1:9">
      <c r="A1076" s="2" t="s">
        <v>1354</v>
      </c>
      <c r="B1076" s="49" t="s">
        <v>1305</v>
      </c>
      <c r="C1076" s="33">
        <v>0</v>
      </c>
      <c r="D1076" s="33">
        <v>0</v>
      </c>
      <c r="E1076" s="33">
        <v>0</v>
      </c>
      <c r="F1076" s="33">
        <f t="shared" si="380"/>
        <v>0</v>
      </c>
      <c r="G1076" s="33">
        <v>2825</v>
      </c>
      <c r="H1076" s="33">
        <v>1.05100356465448</v>
      </c>
      <c r="I1076" s="33">
        <f t="shared" si="381"/>
        <v>0</v>
      </c>
    </row>
    <row r="1077" spans="1:9">
      <c r="A1077" s="2" t="s">
        <v>1355</v>
      </c>
      <c r="B1077" s="49" t="s">
        <v>1307</v>
      </c>
      <c r="C1077" s="33">
        <v>0</v>
      </c>
      <c r="D1077" s="33">
        <v>0</v>
      </c>
      <c r="E1077" s="33">
        <v>0</v>
      </c>
      <c r="F1077" s="33">
        <f t="shared" si="380"/>
        <v>0</v>
      </c>
      <c r="G1077" s="33">
        <v>3381</v>
      </c>
      <c r="H1077" s="33">
        <v>1.05100356465448</v>
      </c>
      <c r="I1077" s="33">
        <f t="shared" si="381"/>
        <v>0</v>
      </c>
    </row>
    <row r="1078" spans="1:9">
      <c r="A1078" s="2" t="s">
        <v>1356</v>
      </c>
      <c r="B1078" s="49" t="s">
        <v>1309</v>
      </c>
      <c r="C1078" s="33">
        <v>0</v>
      </c>
      <c r="D1078" s="33">
        <v>0</v>
      </c>
      <c r="E1078" s="33">
        <v>0</v>
      </c>
      <c r="F1078" s="33">
        <f t="shared" si="380"/>
        <v>0</v>
      </c>
      <c r="G1078" s="33">
        <v>5347</v>
      </c>
      <c r="H1078" s="33">
        <v>1.05100356465448</v>
      </c>
      <c r="I1078" s="33">
        <f t="shared" si="381"/>
        <v>0</v>
      </c>
    </row>
    <row r="1079" spans="1:9">
      <c r="A1079" s="2" t="s">
        <v>1357</v>
      </c>
      <c r="B1079" s="49" t="s">
        <v>1311</v>
      </c>
      <c r="C1079" s="33">
        <v>0</v>
      </c>
      <c r="D1079" s="33">
        <v>0</v>
      </c>
      <c r="E1079" s="33">
        <v>0</v>
      </c>
      <c r="F1079" s="33">
        <f t="shared" si="380"/>
        <v>0</v>
      </c>
      <c r="G1079" s="33">
        <v>3381</v>
      </c>
      <c r="H1079" s="33">
        <v>1.05100356465448</v>
      </c>
      <c r="I1079" s="33">
        <f t="shared" si="381"/>
        <v>0</v>
      </c>
    </row>
    <row r="1080" spans="1:9">
      <c r="A1080" s="2" t="s">
        <v>1358</v>
      </c>
      <c r="B1080" s="49" t="s">
        <v>1313</v>
      </c>
      <c r="C1080" s="33">
        <v>0</v>
      </c>
      <c r="D1080" s="33">
        <v>0</v>
      </c>
      <c r="E1080" s="33">
        <v>0</v>
      </c>
      <c r="F1080" s="33">
        <f t="shared" si="380"/>
        <v>0</v>
      </c>
      <c r="G1080" s="33">
        <v>5347</v>
      </c>
      <c r="H1080" s="33">
        <v>1.05100356465448</v>
      </c>
      <c r="I1080" s="33">
        <f t="shared" si="381"/>
        <v>0</v>
      </c>
    </row>
    <row r="1081" spans="1:9">
      <c r="A1081" s="2" t="s">
        <v>1359</v>
      </c>
      <c r="B1081" s="49" t="s">
        <v>1315</v>
      </c>
      <c r="C1081" s="33">
        <v>0</v>
      </c>
      <c r="D1081" s="33">
        <v>0</v>
      </c>
      <c r="E1081" s="33">
        <v>0</v>
      </c>
      <c r="F1081" s="33">
        <f t="shared" si="380"/>
        <v>0</v>
      </c>
      <c r="G1081" s="33">
        <v>13784</v>
      </c>
      <c r="H1081" s="33">
        <v>1.05100356465448</v>
      </c>
      <c r="I1081" s="33">
        <f t="shared" si="381"/>
        <v>0</v>
      </c>
    </row>
    <row r="1082" spans="1:9">
      <c r="A1082" s="2" t="s">
        <v>1360</v>
      </c>
      <c r="B1082" s="49" t="s">
        <v>1317</v>
      </c>
      <c r="C1082" s="33">
        <v>0</v>
      </c>
      <c r="D1082" s="33">
        <v>0</v>
      </c>
      <c r="E1082" s="33">
        <v>0</v>
      </c>
      <c r="F1082" s="33">
        <f t="shared" si="380"/>
        <v>0</v>
      </c>
      <c r="G1082" s="33">
        <v>4184</v>
      </c>
      <c r="H1082" s="33">
        <v>1.05100356465448</v>
      </c>
      <c r="I1082" s="33">
        <f t="shared" si="381"/>
        <v>0</v>
      </c>
    </row>
    <row r="1083" spans="1:9">
      <c r="A1083" s="2" t="s">
        <v>1361</v>
      </c>
      <c r="B1083" s="49" t="s">
        <v>1319</v>
      </c>
      <c r="C1083" s="33">
        <v>0</v>
      </c>
      <c r="D1083" s="33">
        <v>0</v>
      </c>
      <c r="E1083" s="33">
        <v>0</v>
      </c>
      <c r="F1083" s="33">
        <f t="shared" si="380"/>
        <v>0</v>
      </c>
      <c r="G1083" s="33">
        <v>3991</v>
      </c>
      <c r="H1083" s="33">
        <v>1.05100356465448</v>
      </c>
      <c r="I1083" s="33">
        <f t="shared" si="381"/>
        <v>0</v>
      </c>
    </row>
    <row r="1084" spans="1:9">
      <c r="A1084" s="2" t="s">
        <v>1362</v>
      </c>
      <c r="B1084" s="49" t="s">
        <v>1321</v>
      </c>
      <c r="C1084" s="33">
        <v>0</v>
      </c>
      <c r="D1084" s="33">
        <v>0</v>
      </c>
      <c r="E1084" s="33">
        <v>0</v>
      </c>
      <c r="F1084" s="33">
        <f t="shared" ref="F1084:F1136" si="382">(C1084+D1084+E1084)/3</f>
        <v>0</v>
      </c>
      <c r="G1084" s="33">
        <v>2825</v>
      </c>
      <c r="H1084" s="33">
        <v>1.05100356465448</v>
      </c>
      <c r="I1084" s="33">
        <f>(F1084*G1084*H1084)/1000</f>
        <v>0</v>
      </c>
    </row>
    <row r="1085" spans="1:9">
      <c r="A1085" s="2" t="s">
        <v>1363</v>
      </c>
      <c r="B1085" s="49" t="s">
        <v>1323</v>
      </c>
      <c r="C1085" s="33">
        <v>0</v>
      </c>
      <c r="D1085" s="33">
        <v>0</v>
      </c>
      <c r="E1085" s="33">
        <v>0</v>
      </c>
      <c r="F1085" s="33">
        <f t="shared" si="382"/>
        <v>0</v>
      </c>
      <c r="G1085" s="33">
        <v>3991</v>
      </c>
      <c r="H1085" s="33">
        <v>1.05100356465448</v>
      </c>
      <c r="I1085" s="33">
        <f t="shared" si="381"/>
        <v>0</v>
      </c>
    </row>
    <row r="1086" spans="1:9">
      <c r="A1086" s="2" t="s">
        <v>1364</v>
      </c>
      <c r="B1086" s="49" t="s">
        <v>1325</v>
      </c>
      <c r="C1086" s="33">
        <v>0</v>
      </c>
      <c r="D1086" s="33">
        <v>0</v>
      </c>
      <c r="E1086" s="33">
        <v>0</v>
      </c>
      <c r="F1086" s="33">
        <f t="shared" si="382"/>
        <v>0</v>
      </c>
      <c r="G1086" s="33">
        <v>2825</v>
      </c>
      <c r="H1086" s="33">
        <v>1.05100356465448</v>
      </c>
      <c r="I1086" s="33">
        <f t="shared" si="381"/>
        <v>0</v>
      </c>
    </row>
    <row r="1087" spans="1:9">
      <c r="A1087" s="2" t="s">
        <v>1365</v>
      </c>
      <c r="B1087" s="49" t="s">
        <v>1366</v>
      </c>
      <c r="C1087" s="6">
        <v>96.82</v>
      </c>
      <c r="D1087" s="6">
        <f>D1088+D1127</f>
        <v>23.5</v>
      </c>
      <c r="E1087" s="6">
        <f>E1088+E1127</f>
        <v>19.8</v>
      </c>
      <c r="F1087" s="33">
        <f t="shared" si="382"/>
        <v>46.706666666666671</v>
      </c>
      <c r="G1087" s="6" t="s">
        <v>10</v>
      </c>
      <c r="H1087" s="6" t="s">
        <v>10</v>
      </c>
      <c r="I1087" s="6">
        <f>I1088+I1127</f>
        <v>370.31241070318106</v>
      </c>
    </row>
    <row r="1088" spans="1:9">
      <c r="A1088" s="2" t="s">
        <v>1367</v>
      </c>
      <c r="B1088" s="49" t="s">
        <v>53</v>
      </c>
      <c r="C1088" s="6">
        <v>0</v>
      </c>
      <c r="D1088" s="6">
        <f>SUM(D1089:D1126)</f>
        <v>0</v>
      </c>
      <c r="E1088" s="6">
        <f>SUM(E1089:E1126)</f>
        <v>0</v>
      </c>
      <c r="F1088" s="6">
        <f t="shared" si="382"/>
        <v>0</v>
      </c>
      <c r="G1088" s="6" t="s">
        <v>10</v>
      </c>
      <c r="H1088" s="6" t="s">
        <v>10</v>
      </c>
      <c r="I1088" s="6">
        <f>SUM(I1089:I1126)</f>
        <v>0</v>
      </c>
    </row>
    <row r="1089" spans="1:9">
      <c r="A1089" s="2" t="s">
        <v>1368</v>
      </c>
      <c r="B1089" s="49" t="s">
        <v>1251</v>
      </c>
      <c r="C1089" s="33">
        <v>0</v>
      </c>
      <c r="D1089" s="33">
        <v>0</v>
      </c>
      <c r="E1089" s="33">
        <v>0</v>
      </c>
      <c r="F1089" s="33">
        <f t="shared" si="382"/>
        <v>0</v>
      </c>
      <c r="G1089" s="33">
        <v>28472</v>
      </c>
      <c r="H1089" s="33">
        <v>1.05100356465448</v>
      </c>
      <c r="I1089" s="33">
        <f t="shared" ref="I1089:I1126" si="383">(F1089*G1089*H1089)/1000</f>
        <v>0</v>
      </c>
    </row>
    <row r="1090" spans="1:9">
      <c r="A1090" s="2" t="s">
        <v>1369</v>
      </c>
      <c r="B1090" s="49" t="s">
        <v>1253</v>
      </c>
      <c r="C1090" s="33">
        <v>0</v>
      </c>
      <c r="D1090" s="33">
        <v>0</v>
      </c>
      <c r="E1090" s="33">
        <v>0</v>
      </c>
      <c r="F1090" s="33">
        <f t="shared" si="382"/>
        <v>0</v>
      </c>
      <c r="G1090" s="33">
        <v>18451</v>
      </c>
      <c r="H1090" s="33">
        <v>1.05100356465448</v>
      </c>
      <c r="I1090" s="33">
        <f t="shared" si="383"/>
        <v>0</v>
      </c>
    </row>
    <row r="1091" spans="1:9">
      <c r="A1091" s="2" t="s">
        <v>1370</v>
      </c>
      <c r="B1091" s="49" t="s">
        <v>1255</v>
      </c>
      <c r="C1091" s="33">
        <v>0</v>
      </c>
      <c r="D1091" s="33">
        <v>0</v>
      </c>
      <c r="E1091" s="33">
        <v>0</v>
      </c>
      <c r="F1091" s="33">
        <f t="shared" si="382"/>
        <v>0</v>
      </c>
      <c r="G1091" s="33">
        <v>18451</v>
      </c>
      <c r="H1091" s="33">
        <v>1.05100356465448</v>
      </c>
      <c r="I1091" s="33">
        <f t="shared" si="383"/>
        <v>0</v>
      </c>
    </row>
    <row r="1092" spans="1:9">
      <c r="A1092" s="2" t="s">
        <v>1371</v>
      </c>
      <c r="B1092" s="49" t="s">
        <v>1257</v>
      </c>
      <c r="C1092" s="33">
        <v>0</v>
      </c>
      <c r="D1092" s="33">
        <v>0</v>
      </c>
      <c r="E1092" s="33">
        <v>0</v>
      </c>
      <c r="F1092" s="33">
        <f t="shared" si="382"/>
        <v>0</v>
      </c>
      <c r="G1092" s="33">
        <v>18451</v>
      </c>
      <c r="H1092" s="33">
        <v>1.05100356465448</v>
      </c>
      <c r="I1092" s="33">
        <f t="shared" si="383"/>
        <v>0</v>
      </c>
    </row>
    <row r="1093" spans="1:9">
      <c r="A1093" s="2" t="s">
        <v>1372</v>
      </c>
      <c r="B1093" s="49" t="s">
        <v>1259</v>
      </c>
      <c r="C1093" s="33">
        <v>0</v>
      </c>
      <c r="D1093" s="33">
        <v>0</v>
      </c>
      <c r="E1093" s="33">
        <v>0</v>
      </c>
      <c r="F1093" s="33">
        <f t="shared" si="382"/>
        <v>0</v>
      </c>
      <c r="G1093" s="33">
        <v>28472</v>
      </c>
      <c r="H1093" s="33">
        <v>1.05100356465448</v>
      </c>
      <c r="I1093" s="33">
        <f t="shared" si="383"/>
        <v>0</v>
      </c>
    </row>
    <row r="1094" spans="1:9">
      <c r="A1094" s="2" t="s">
        <v>1373</v>
      </c>
      <c r="B1094" s="49" t="s">
        <v>1261</v>
      </c>
      <c r="C1094" s="33">
        <v>0</v>
      </c>
      <c r="D1094" s="33">
        <v>0</v>
      </c>
      <c r="E1094" s="33">
        <v>0</v>
      </c>
      <c r="F1094" s="33">
        <f t="shared" si="382"/>
        <v>0</v>
      </c>
      <c r="G1094" s="33">
        <v>18451</v>
      </c>
      <c r="H1094" s="33">
        <v>1.05100356465448</v>
      </c>
      <c r="I1094" s="33">
        <f t="shared" si="383"/>
        <v>0</v>
      </c>
    </row>
    <row r="1095" spans="1:9">
      <c r="A1095" s="2" t="s">
        <v>1374</v>
      </c>
      <c r="B1095" s="49" t="s">
        <v>1263</v>
      </c>
      <c r="C1095" s="33">
        <v>0</v>
      </c>
      <c r="D1095" s="33">
        <v>0</v>
      </c>
      <c r="E1095" s="33">
        <v>0</v>
      </c>
      <c r="F1095" s="33">
        <f t="shared" si="382"/>
        <v>0</v>
      </c>
      <c r="G1095" s="33">
        <v>18451</v>
      </c>
      <c r="H1095" s="33">
        <v>1.05100356465448</v>
      </c>
      <c r="I1095" s="33">
        <f t="shared" si="383"/>
        <v>0</v>
      </c>
    </row>
    <row r="1096" spans="1:9">
      <c r="A1096" s="2" t="s">
        <v>1375</v>
      </c>
      <c r="B1096" s="49" t="s">
        <v>1265</v>
      </c>
      <c r="C1096" s="33">
        <v>0</v>
      </c>
      <c r="D1096" s="33">
        <v>0</v>
      </c>
      <c r="E1096" s="33">
        <v>0</v>
      </c>
      <c r="F1096" s="33">
        <f t="shared" si="382"/>
        <v>0</v>
      </c>
      <c r="G1096" s="33">
        <v>18451</v>
      </c>
      <c r="H1096" s="33">
        <v>1.05100356465448</v>
      </c>
      <c r="I1096" s="33">
        <f t="shared" si="383"/>
        <v>0</v>
      </c>
    </row>
    <row r="1097" spans="1:9">
      <c r="A1097" s="2" t="s">
        <v>1376</v>
      </c>
      <c r="B1097" s="49" t="s">
        <v>1267</v>
      </c>
      <c r="C1097" s="33">
        <v>0</v>
      </c>
      <c r="D1097" s="33">
        <v>0</v>
      </c>
      <c r="E1097" s="33">
        <v>0</v>
      </c>
      <c r="F1097" s="33">
        <f t="shared" si="382"/>
        <v>0</v>
      </c>
      <c r="G1097" s="33">
        <v>7338</v>
      </c>
      <c r="H1097" s="33">
        <v>1.05100356465448</v>
      </c>
      <c r="I1097" s="33">
        <f t="shared" si="383"/>
        <v>0</v>
      </c>
    </row>
    <row r="1098" spans="1:9">
      <c r="A1098" s="2" t="s">
        <v>1377</v>
      </c>
      <c r="B1098" s="49" t="s">
        <v>1269</v>
      </c>
      <c r="C1098" s="33">
        <v>0</v>
      </c>
      <c r="D1098" s="33">
        <v>0</v>
      </c>
      <c r="E1098" s="33">
        <v>0</v>
      </c>
      <c r="F1098" s="33">
        <f t="shared" si="382"/>
        <v>0</v>
      </c>
      <c r="G1098" s="33">
        <v>7338</v>
      </c>
      <c r="H1098" s="33">
        <v>1.05100356465448</v>
      </c>
      <c r="I1098" s="33">
        <f t="shared" si="383"/>
        <v>0</v>
      </c>
    </row>
    <row r="1099" spans="1:9">
      <c r="A1099" s="2" t="s">
        <v>1378</v>
      </c>
      <c r="B1099" s="49" t="s">
        <v>1271</v>
      </c>
      <c r="C1099" s="33">
        <v>0</v>
      </c>
      <c r="D1099" s="33">
        <v>0</v>
      </c>
      <c r="E1099" s="33">
        <v>0</v>
      </c>
      <c r="F1099" s="33">
        <f t="shared" si="382"/>
        <v>0</v>
      </c>
      <c r="G1099" s="33">
        <v>28472</v>
      </c>
      <c r="H1099" s="33">
        <v>1.05100356465448</v>
      </c>
      <c r="I1099" s="33">
        <f t="shared" si="383"/>
        <v>0</v>
      </c>
    </row>
    <row r="1100" spans="1:9">
      <c r="A1100" s="2" t="s">
        <v>1379</v>
      </c>
      <c r="B1100" s="49" t="s">
        <v>1273</v>
      </c>
      <c r="C1100" s="33">
        <v>0</v>
      </c>
      <c r="D1100" s="33">
        <v>0</v>
      </c>
      <c r="E1100" s="33">
        <v>0</v>
      </c>
      <c r="F1100" s="33">
        <f t="shared" si="382"/>
        <v>0</v>
      </c>
      <c r="G1100" s="33" t="s">
        <v>10</v>
      </c>
      <c r="H1100" s="33">
        <v>1.05100356465448</v>
      </c>
      <c r="I1100" s="6" t="s">
        <v>10</v>
      </c>
    </row>
    <row r="1101" spans="1:9">
      <c r="A1101" s="2" t="s">
        <v>1380</v>
      </c>
      <c r="B1101" s="49" t="s">
        <v>1275</v>
      </c>
      <c r="C1101" s="33">
        <v>0</v>
      </c>
      <c r="D1101" s="33">
        <v>0</v>
      </c>
      <c r="E1101" s="33">
        <v>0</v>
      </c>
      <c r="F1101" s="33">
        <f t="shared" si="382"/>
        <v>0</v>
      </c>
      <c r="G1101" s="33">
        <v>18451</v>
      </c>
      <c r="H1101" s="33">
        <v>1.05100356465448</v>
      </c>
      <c r="I1101" s="33">
        <f t="shared" si="383"/>
        <v>0</v>
      </c>
    </row>
    <row r="1102" spans="1:9">
      <c r="A1102" s="2" t="s">
        <v>1381</v>
      </c>
      <c r="B1102" s="49" t="s">
        <v>1277</v>
      </c>
      <c r="C1102" s="33">
        <v>0</v>
      </c>
      <c r="D1102" s="33">
        <v>0</v>
      </c>
      <c r="E1102" s="33">
        <v>0</v>
      </c>
      <c r="F1102" s="33">
        <f t="shared" si="382"/>
        <v>0</v>
      </c>
      <c r="G1102" s="33" t="s">
        <v>10</v>
      </c>
      <c r="H1102" s="33">
        <v>1.05100356465448</v>
      </c>
      <c r="I1102" s="6" t="s">
        <v>10</v>
      </c>
    </row>
    <row r="1103" spans="1:9">
      <c r="A1103" s="2" t="s">
        <v>1382</v>
      </c>
      <c r="B1103" s="49" t="s">
        <v>1279</v>
      </c>
      <c r="C1103" s="33">
        <v>0</v>
      </c>
      <c r="D1103" s="33">
        <v>0</v>
      </c>
      <c r="E1103" s="33">
        <v>0</v>
      </c>
      <c r="F1103" s="33">
        <f t="shared" si="382"/>
        <v>0</v>
      </c>
      <c r="G1103" s="33">
        <v>18451</v>
      </c>
      <c r="H1103" s="33">
        <v>1.05100356465448</v>
      </c>
      <c r="I1103" s="33">
        <f t="shared" si="383"/>
        <v>0</v>
      </c>
    </row>
    <row r="1104" spans="1:9">
      <c r="A1104" s="2" t="s">
        <v>1383</v>
      </c>
      <c r="B1104" s="49" t="s">
        <v>1281</v>
      </c>
      <c r="C1104" s="33">
        <v>0</v>
      </c>
      <c r="D1104" s="33">
        <v>0</v>
      </c>
      <c r="E1104" s="33">
        <v>0</v>
      </c>
      <c r="F1104" s="33">
        <f t="shared" si="382"/>
        <v>0</v>
      </c>
      <c r="G1104" s="33" t="s">
        <v>10</v>
      </c>
      <c r="H1104" s="33">
        <v>1.05100356465448</v>
      </c>
      <c r="I1104" s="6" t="s">
        <v>10</v>
      </c>
    </row>
    <row r="1105" spans="1:9">
      <c r="A1105" s="2" t="s">
        <v>1384</v>
      </c>
      <c r="B1105" s="49" t="s">
        <v>1283</v>
      </c>
      <c r="C1105" s="33">
        <v>0</v>
      </c>
      <c r="D1105" s="33">
        <v>0</v>
      </c>
      <c r="E1105" s="33">
        <v>0</v>
      </c>
      <c r="F1105" s="33">
        <f t="shared" si="382"/>
        <v>0</v>
      </c>
      <c r="G1105" s="33">
        <v>18451</v>
      </c>
      <c r="H1105" s="33">
        <v>1.05100356465448</v>
      </c>
      <c r="I1105" s="33">
        <f t="shared" si="383"/>
        <v>0</v>
      </c>
    </row>
    <row r="1106" spans="1:9">
      <c r="A1106" s="2" t="s">
        <v>1385</v>
      </c>
      <c r="B1106" s="49" t="s">
        <v>1285</v>
      </c>
      <c r="C1106" s="33">
        <v>0</v>
      </c>
      <c r="D1106" s="33">
        <v>0</v>
      </c>
      <c r="E1106" s="33">
        <v>0</v>
      </c>
      <c r="F1106" s="33">
        <f t="shared" si="382"/>
        <v>0</v>
      </c>
      <c r="G1106" s="33" t="s">
        <v>10</v>
      </c>
      <c r="H1106" s="33">
        <v>1.05100356465448</v>
      </c>
      <c r="I1106" s="6" t="s">
        <v>10</v>
      </c>
    </row>
    <row r="1107" spans="1:9">
      <c r="A1107" s="2" t="s">
        <v>1386</v>
      </c>
      <c r="B1107" s="49" t="s">
        <v>1287</v>
      </c>
      <c r="C1107" s="33">
        <v>0</v>
      </c>
      <c r="D1107" s="33">
        <v>0</v>
      </c>
      <c r="E1107" s="33">
        <v>0</v>
      </c>
      <c r="F1107" s="33">
        <f t="shared" si="382"/>
        <v>0</v>
      </c>
      <c r="G1107" s="33">
        <v>7338</v>
      </c>
      <c r="H1107" s="33">
        <v>1.05100356465448</v>
      </c>
      <c r="I1107" s="33">
        <f t="shared" si="383"/>
        <v>0</v>
      </c>
    </row>
    <row r="1108" spans="1:9">
      <c r="A1108" s="2" t="s">
        <v>1387</v>
      </c>
      <c r="B1108" s="49" t="s">
        <v>1289</v>
      </c>
      <c r="C1108" s="33">
        <v>0</v>
      </c>
      <c r="D1108" s="33">
        <v>0</v>
      </c>
      <c r="E1108" s="33">
        <v>0</v>
      </c>
      <c r="F1108" s="33">
        <f t="shared" si="382"/>
        <v>0</v>
      </c>
      <c r="G1108" s="33">
        <v>11776</v>
      </c>
      <c r="H1108" s="33">
        <v>1.05100356465448</v>
      </c>
      <c r="I1108" s="33">
        <f t="shared" si="383"/>
        <v>0</v>
      </c>
    </row>
    <row r="1109" spans="1:9">
      <c r="A1109" s="2" t="s">
        <v>1388</v>
      </c>
      <c r="B1109" s="49" t="s">
        <v>1291</v>
      </c>
      <c r="C1109" s="33">
        <v>0</v>
      </c>
      <c r="D1109" s="33">
        <v>0</v>
      </c>
      <c r="E1109" s="33">
        <v>0</v>
      </c>
      <c r="F1109" s="33">
        <f t="shared" si="382"/>
        <v>0</v>
      </c>
      <c r="G1109" s="33">
        <v>7338</v>
      </c>
      <c r="H1109" s="33">
        <v>1.05100356465448</v>
      </c>
      <c r="I1109" s="33">
        <f t="shared" si="383"/>
        <v>0</v>
      </c>
    </row>
    <row r="1110" spans="1:9">
      <c r="A1110" s="2" t="s">
        <v>1389</v>
      </c>
      <c r="B1110" s="49" t="s">
        <v>1293</v>
      </c>
      <c r="C1110" s="33">
        <v>0</v>
      </c>
      <c r="D1110" s="33">
        <v>0</v>
      </c>
      <c r="E1110" s="33">
        <v>0</v>
      </c>
      <c r="F1110" s="33">
        <f t="shared" si="382"/>
        <v>0</v>
      </c>
      <c r="G1110" s="33">
        <v>11776</v>
      </c>
      <c r="H1110" s="33">
        <v>1.05100356465448</v>
      </c>
      <c r="I1110" s="33">
        <f t="shared" si="383"/>
        <v>0</v>
      </c>
    </row>
    <row r="1111" spans="1:9">
      <c r="A1111" s="2" t="s">
        <v>1390</v>
      </c>
      <c r="B1111" s="49" t="s">
        <v>1295</v>
      </c>
      <c r="C1111" s="33">
        <v>0</v>
      </c>
      <c r="D1111" s="33">
        <v>0</v>
      </c>
      <c r="E1111" s="33">
        <v>0</v>
      </c>
      <c r="F1111" s="33">
        <f t="shared" si="382"/>
        <v>0</v>
      </c>
      <c r="G1111" s="33">
        <v>6177</v>
      </c>
      <c r="H1111" s="33">
        <v>1.05100356465448</v>
      </c>
      <c r="I1111" s="33">
        <f t="shared" si="383"/>
        <v>0</v>
      </c>
    </row>
    <row r="1112" spans="1:9">
      <c r="A1112" s="2" t="s">
        <v>1391</v>
      </c>
      <c r="B1112" s="49" t="s">
        <v>1297</v>
      </c>
      <c r="C1112" s="33">
        <v>0</v>
      </c>
      <c r="D1112" s="33">
        <v>0</v>
      </c>
      <c r="E1112" s="33">
        <v>0</v>
      </c>
      <c r="F1112" s="33">
        <f t="shared" si="382"/>
        <v>0</v>
      </c>
      <c r="G1112" s="33">
        <v>8108</v>
      </c>
      <c r="H1112" s="33">
        <v>1.05100356465448</v>
      </c>
      <c r="I1112" s="33">
        <f t="shared" si="383"/>
        <v>0</v>
      </c>
    </row>
    <row r="1113" spans="1:9">
      <c r="A1113" s="2" t="s">
        <v>1392</v>
      </c>
      <c r="B1113" s="49" t="s">
        <v>1299</v>
      </c>
      <c r="C1113" s="33">
        <v>0</v>
      </c>
      <c r="D1113" s="33">
        <v>0</v>
      </c>
      <c r="E1113" s="33">
        <v>0</v>
      </c>
      <c r="F1113" s="33">
        <f t="shared" si="382"/>
        <v>0</v>
      </c>
      <c r="G1113" s="33">
        <v>1301</v>
      </c>
      <c r="H1113" s="33">
        <v>1.05100356465448</v>
      </c>
      <c r="I1113" s="33">
        <f t="shared" si="383"/>
        <v>0</v>
      </c>
    </row>
    <row r="1114" spans="1:9">
      <c r="A1114" s="2" t="s">
        <v>1393</v>
      </c>
      <c r="B1114" s="49" t="s">
        <v>1301</v>
      </c>
      <c r="C1114" s="33">
        <v>0</v>
      </c>
      <c r="D1114" s="33">
        <v>0</v>
      </c>
      <c r="E1114" s="33">
        <v>0</v>
      </c>
      <c r="F1114" s="33">
        <f t="shared" si="382"/>
        <v>0</v>
      </c>
      <c r="G1114" s="33">
        <v>11945</v>
      </c>
      <c r="H1114" s="33">
        <v>1.05100356465448</v>
      </c>
      <c r="I1114" s="33">
        <f t="shared" si="383"/>
        <v>0</v>
      </c>
    </row>
    <row r="1115" spans="1:9">
      <c r="A1115" s="2" t="s">
        <v>1394</v>
      </c>
      <c r="B1115" s="49" t="s">
        <v>1303</v>
      </c>
      <c r="C1115" s="33">
        <v>0</v>
      </c>
      <c r="D1115" s="33">
        <v>0</v>
      </c>
      <c r="E1115" s="33">
        <v>0</v>
      </c>
      <c r="F1115" s="33">
        <f t="shared" si="382"/>
        <v>0</v>
      </c>
      <c r="G1115" s="33">
        <v>1301</v>
      </c>
      <c r="H1115" s="33">
        <v>1.05100356465448</v>
      </c>
      <c r="I1115" s="33">
        <f t="shared" si="383"/>
        <v>0</v>
      </c>
    </row>
    <row r="1116" spans="1:9">
      <c r="A1116" s="2" t="s">
        <v>1395</v>
      </c>
      <c r="B1116" s="49" t="s">
        <v>1305</v>
      </c>
      <c r="C1116" s="33">
        <v>0</v>
      </c>
      <c r="D1116" s="33">
        <v>0</v>
      </c>
      <c r="E1116" s="33">
        <v>0</v>
      </c>
      <c r="F1116" s="33">
        <f t="shared" si="382"/>
        <v>0</v>
      </c>
      <c r="G1116" s="33">
        <v>11945</v>
      </c>
      <c r="H1116" s="33">
        <v>1.05100356465448</v>
      </c>
      <c r="I1116" s="33">
        <f t="shared" si="383"/>
        <v>0</v>
      </c>
    </row>
    <row r="1117" spans="1:9">
      <c r="A1117" s="2" t="s">
        <v>1396</v>
      </c>
      <c r="B1117" s="49" t="s">
        <v>1307</v>
      </c>
      <c r="C1117" s="33">
        <v>0</v>
      </c>
      <c r="D1117" s="33">
        <v>0</v>
      </c>
      <c r="E1117" s="33">
        <v>0</v>
      </c>
      <c r="F1117" s="33">
        <f t="shared" si="382"/>
        <v>0</v>
      </c>
      <c r="G1117" s="33">
        <v>7338</v>
      </c>
      <c r="H1117" s="33">
        <v>1.05100356465448</v>
      </c>
      <c r="I1117" s="33">
        <f t="shared" si="383"/>
        <v>0</v>
      </c>
    </row>
    <row r="1118" spans="1:9">
      <c r="A1118" s="2" t="s">
        <v>1397</v>
      </c>
      <c r="B1118" s="49" t="s">
        <v>1309</v>
      </c>
      <c r="C1118" s="33">
        <v>0</v>
      </c>
      <c r="D1118" s="33">
        <v>0</v>
      </c>
      <c r="E1118" s="33">
        <v>0</v>
      </c>
      <c r="F1118" s="33">
        <f t="shared" si="382"/>
        <v>0</v>
      </c>
      <c r="G1118" s="33">
        <v>11776</v>
      </c>
      <c r="H1118" s="33">
        <v>1.05100356465448</v>
      </c>
      <c r="I1118" s="33">
        <f t="shared" si="383"/>
        <v>0</v>
      </c>
    </row>
    <row r="1119" spans="1:9">
      <c r="A1119" s="2" t="s">
        <v>1398</v>
      </c>
      <c r="B1119" s="49" t="s">
        <v>1311</v>
      </c>
      <c r="C1119" s="33">
        <v>0</v>
      </c>
      <c r="D1119" s="33">
        <v>0</v>
      </c>
      <c r="E1119" s="33">
        <v>0</v>
      </c>
      <c r="F1119" s="33">
        <f t="shared" si="382"/>
        <v>0</v>
      </c>
      <c r="G1119" s="33">
        <v>7338</v>
      </c>
      <c r="H1119" s="33">
        <v>1.05100356465448</v>
      </c>
      <c r="I1119" s="33">
        <f t="shared" si="383"/>
        <v>0</v>
      </c>
    </row>
    <row r="1120" spans="1:9">
      <c r="A1120" s="2" t="s">
        <v>1399</v>
      </c>
      <c r="B1120" s="49" t="s">
        <v>1313</v>
      </c>
      <c r="C1120" s="33">
        <v>0</v>
      </c>
      <c r="D1120" s="33">
        <v>0</v>
      </c>
      <c r="E1120" s="33">
        <v>0</v>
      </c>
      <c r="F1120" s="33">
        <f t="shared" si="382"/>
        <v>0</v>
      </c>
      <c r="G1120" s="33">
        <v>11776</v>
      </c>
      <c r="H1120" s="33">
        <v>1.05100356465448</v>
      </c>
      <c r="I1120" s="33">
        <f t="shared" si="383"/>
        <v>0</v>
      </c>
    </row>
    <row r="1121" spans="1:9">
      <c r="A1121" s="2" t="s">
        <v>1400</v>
      </c>
      <c r="B1121" s="49" t="s">
        <v>1315</v>
      </c>
      <c r="C1121" s="33">
        <v>0</v>
      </c>
      <c r="D1121" s="33">
        <v>0</v>
      </c>
      <c r="E1121" s="33">
        <v>0</v>
      </c>
      <c r="F1121" s="33">
        <f t="shared" si="382"/>
        <v>0</v>
      </c>
      <c r="G1121" s="33">
        <v>6177</v>
      </c>
      <c r="H1121" s="33">
        <v>1.05100356465448</v>
      </c>
      <c r="I1121" s="33">
        <f t="shared" si="383"/>
        <v>0</v>
      </c>
    </row>
    <row r="1122" spans="1:9">
      <c r="A1122" s="2" t="s">
        <v>1401</v>
      </c>
      <c r="B1122" s="49" t="s">
        <v>1317</v>
      </c>
      <c r="C1122" s="33">
        <v>0</v>
      </c>
      <c r="D1122" s="33">
        <v>0</v>
      </c>
      <c r="E1122" s="33">
        <v>0</v>
      </c>
      <c r="F1122" s="33">
        <f t="shared" si="382"/>
        <v>0</v>
      </c>
      <c r="G1122" s="33">
        <v>8108</v>
      </c>
      <c r="H1122" s="33">
        <v>1.05100356465448</v>
      </c>
      <c r="I1122" s="33">
        <f t="shared" si="383"/>
        <v>0</v>
      </c>
    </row>
    <row r="1123" spans="1:9">
      <c r="A1123" s="2" t="s">
        <v>1402</v>
      </c>
      <c r="B1123" s="49" t="s">
        <v>1319</v>
      </c>
      <c r="C1123" s="33">
        <v>0</v>
      </c>
      <c r="D1123" s="33">
        <v>0</v>
      </c>
      <c r="E1123" s="33">
        <v>0</v>
      </c>
      <c r="F1123" s="33">
        <f t="shared" si="382"/>
        <v>0</v>
      </c>
      <c r="G1123" s="33">
        <v>1301</v>
      </c>
      <c r="H1123" s="33">
        <v>1.05100356465448</v>
      </c>
      <c r="I1123" s="33">
        <f t="shared" si="383"/>
        <v>0</v>
      </c>
    </row>
    <row r="1124" spans="1:9">
      <c r="A1124" s="2" t="s">
        <v>1403</v>
      </c>
      <c r="B1124" s="49" t="s">
        <v>1321</v>
      </c>
      <c r="C1124" s="33">
        <v>0</v>
      </c>
      <c r="D1124" s="33">
        <v>0</v>
      </c>
      <c r="E1124" s="33">
        <v>0</v>
      </c>
      <c r="F1124" s="33">
        <f t="shared" si="382"/>
        <v>0</v>
      </c>
      <c r="G1124" s="33">
        <v>11945</v>
      </c>
      <c r="H1124" s="33">
        <v>1.05100356465448</v>
      </c>
      <c r="I1124" s="33">
        <f t="shared" si="383"/>
        <v>0</v>
      </c>
    </row>
    <row r="1125" spans="1:9">
      <c r="A1125" s="2" t="s">
        <v>1404</v>
      </c>
      <c r="B1125" s="49" t="s">
        <v>1323</v>
      </c>
      <c r="C1125" s="33">
        <v>0</v>
      </c>
      <c r="D1125" s="33">
        <v>0</v>
      </c>
      <c r="E1125" s="33">
        <v>0</v>
      </c>
      <c r="F1125" s="33">
        <f t="shared" si="382"/>
        <v>0</v>
      </c>
      <c r="G1125" s="33">
        <v>1301</v>
      </c>
      <c r="H1125" s="33">
        <v>1.05100356465448</v>
      </c>
      <c r="I1125" s="33">
        <f t="shared" si="383"/>
        <v>0</v>
      </c>
    </row>
    <row r="1126" spans="1:9">
      <c r="A1126" s="2" t="s">
        <v>1405</v>
      </c>
      <c r="B1126" s="49" t="s">
        <v>1325</v>
      </c>
      <c r="C1126" s="33">
        <v>0</v>
      </c>
      <c r="D1126" s="33">
        <v>0</v>
      </c>
      <c r="E1126" s="33">
        <v>0</v>
      </c>
      <c r="F1126" s="33">
        <f t="shared" si="382"/>
        <v>0</v>
      </c>
      <c r="G1126" s="33">
        <v>11945</v>
      </c>
      <c r="H1126" s="33">
        <v>1.05100356465448</v>
      </c>
      <c r="I1126" s="33">
        <f t="shared" si="383"/>
        <v>0</v>
      </c>
    </row>
    <row r="1127" spans="1:9">
      <c r="A1127" s="2" t="s">
        <v>1406</v>
      </c>
      <c r="B1127" s="49" t="s">
        <v>54</v>
      </c>
      <c r="C1127" s="6">
        <v>96.82</v>
      </c>
      <c r="D1127" s="6">
        <f>SUM(D1128:D1165)</f>
        <v>23.5</v>
      </c>
      <c r="E1127" s="6">
        <f>SUM(E1128:E1165)</f>
        <v>19.8</v>
      </c>
      <c r="F1127" s="6">
        <f t="shared" si="382"/>
        <v>46.706666666666671</v>
      </c>
      <c r="G1127" s="6" t="s">
        <v>10</v>
      </c>
      <c r="H1127" s="6" t="s">
        <v>10</v>
      </c>
      <c r="I1127" s="6">
        <f>SUM(I1128:I1165)</f>
        <v>370.31241070318106</v>
      </c>
    </row>
    <row r="1128" spans="1:9">
      <c r="A1128" s="2" t="s">
        <v>1407</v>
      </c>
      <c r="B1128" s="49" t="s">
        <v>1251</v>
      </c>
      <c r="C1128" s="33">
        <v>0</v>
      </c>
      <c r="D1128" s="33">
        <f>0.025*1000*0.94</f>
        <v>23.5</v>
      </c>
      <c r="E1128" s="33">
        <v>19.8</v>
      </c>
      <c r="F1128" s="33">
        <f t="shared" si="382"/>
        <v>14.433333333333332</v>
      </c>
      <c r="G1128" s="33">
        <v>12876</v>
      </c>
      <c r="H1128" s="33">
        <v>1.05100356465448</v>
      </c>
      <c r="I1128" s="33">
        <f t="shared" ref="I1128:I1165" si="384">(F1128*G1128*H1128)/1000</f>
        <v>195.3222860682213</v>
      </c>
    </row>
    <row r="1129" spans="1:9">
      <c r="A1129" s="2" t="s">
        <v>1408</v>
      </c>
      <c r="B1129" s="49" t="s">
        <v>1253</v>
      </c>
      <c r="C1129" s="33">
        <v>37.6</v>
      </c>
      <c r="D1129" s="33">
        <v>0</v>
      </c>
      <c r="E1129" s="33">
        <v>0</v>
      </c>
      <c r="F1129" s="33">
        <f t="shared" si="382"/>
        <v>12.533333333333333</v>
      </c>
      <c r="G1129" s="33">
        <v>5159</v>
      </c>
      <c r="H1129" s="33">
        <v>1.05100356465448</v>
      </c>
      <c r="I1129" s="33">
        <f t="shared" si="384"/>
        <v>67.957329955324198</v>
      </c>
    </row>
    <row r="1130" spans="1:9">
      <c r="A1130" s="2" t="s">
        <v>1409</v>
      </c>
      <c r="B1130" s="49" t="s">
        <v>1255</v>
      </c>
      <c r="C1130" s="33">
        <v>0</v>
      </c>
      <c r="D1130" s="33">
        <v>0</v>
      </c>
      <c r="E1130" s="33">
        <v>0</v>
      </c>
      <c r="F1130" s="33">
        <f t="shared" si="382"/>
        <v>0</v>
      </c>
      <c r="G1130" s="33">
        <v>5159</v>
      </c>
      <c r="H1130" s="33">
        <v>1.05100356465448</v>
      </c>
      <c r="I1130" s="33">
        <f t="shared" si="384"/>
        <v>0</v>
      </c>
    </row>
    <row r="1131" spans="1:9">
      <c r="A1131" s="2" t="s">
        <v>1410</v>
      </c>
      <c r="B1131" s="49" t="s">
        <v>1257</v>
      </c>
      <c r="C1131" s="33">
        <v>0</v>
      </c>
      <c r="D1131" s="33">
        <v>0</v>
      </c>
      <c r="E1131" s="33">
        <v>0</v>
      </c>
      <c r="F1131" s="33">
        <f t="shared" si="382"/>
        <v>0</v>
      </c>
      <c r="G1131" s="33">
        <v>5159</v>
      </c>
      <c r="H1131" s="33">
        <v>1.05100356465448</v>
      </c>
      <c r="I1131" s="33">
        <f t="shared" si="384"/>
        <v>0</v>
      </c>
    </row>
    <row r="1132" spans="1:9">
      <c r="A1132" s="2" t="s">
        <v>1411</v>
      </c>
      <c r="B1132" s="49" t="s">
        <v>1259</v>
      </c>
      <c r="C1132" s="33">
        <v>0</v>
      </c>
      <c r="D1132" s="33">
        <v>0</v>
      </c>
      <c r="E1132" s="33">
        <v>0</v>
      </c>
      <c r="F1132" s="33">
        <f t="shared" si="382"/>
        <v>0</v>
      </c>
      <c r="G1132" s="33">
        <v>12876</v>
      </c>
      <c r="H1132" s="33">
        <v>1.05100356465448</v>
      </c>
      <c r="I1132" s="33">
        <f t="shared" si="384"/>
        <v>0</v>
      </c>
    </row>
    <row r="1133" spans="1:9">
      <c r="A1133" s="2" t="s">
        <v>1412</v>
      </c>
      <c r="B1133" s="49" t="s">
        <v>1261</v>
      </c>
      <c r="C1133" s="33">
        <v>0</v>
      </c>
      <c r="D1133" s="33">
        <v>0</v>
      </c>
      <c r="E1133" s="33">
        <v>0</v>
      </c>
      <c r="F1133" s="33">
        <f t="shared" si="382"/>
        <v>0</v>
      </c>
      <c r="G1133" s="33">
        <v>5159</v>
      </c>
      <c r="H1133" s="33">
        <v>1.05100356465448</v>
      </c>
      <c r="I1133" s="33">
        <f t="shared" si="384"/>
        <v>0</v>
      </c>
    </row>
    <row r="1134" spans="1:9">
      <c r="A1134" s="2" t="s">
        <v>1413</v>
      </c>
      <c r="B1134" s="49" t="s">
        <v>1263</v>
      </c>
      <c r="C1134" s="33">
        <v>59.219999999999992</v>
      </c>
      <c r="D1134" s="33">
        <v>0</v>
      </c>
      <c r="E1134" s="33">
        <v>0</v>
      </c>
      <c r="F1134" s="33">
        <f t="shared" si="382"/>
        <v>19.739999999999998</v>
      </c>
      <c r="G1134" s="33">
        <v>5159</v>
      </c>
      <c r="H1134" s="33">
        <v>1.05100356465448</v>
      </c>
      <c r="I1134" s="33">
        <f t="shared" si="384"/>
        <v>107.0327946796356</v>
      </c>
    </row>
    <row r="1135" spans="1:9">
      <c r="A1135" s="2" t="s">
        <v>1414</v>
      </c>
      <c r="B1135" s="49" t="s">
        <v>1265</v>
      </c>
      <c r="C1135" s="33">
        <v>0</v>
      </c>
      <c r="D1135" s="33">
        <v>0</v>
      </c>
      <c r="E1135" s="33">
        <v>0</v>
      </c>
      <c r="F1135" s="33">
        <f t="shared" si="382"/>
        <v>0</v>
      </c>
      <c r="G1135" s="33">
        <v>5159</v>
      </c>
      <c r="H1135" s="33">
        <v>1.05100356465448</v>
      </c>
      <c r="I1135" s="33">
        <f t="shared" si="384"/>
        <v>0</v>
      </c>
    </row>
    <row r="1136" spans="1:9">
      <c r="A1136" s="2" t="s">
        <v>1415</v>
      </c>
      <c r="B1136" s="49" t="s">
        <v>1267</v>
      </c>
      <c r="C1136" s="33">
        <v>0</v>
      </c>
      <c r="D1136" s="33">
        <v>0</v>
      </c>
      <c r="E1136" s="33">
        <v>0</v>
      </c>
      <c r="F1136" s="33">
        <f t="shared" si="382"/>
        <v>0</v>
      </c>
      <c r="G1136" s="33">
        <v>3381</v>
      </c>
      <c r="H1136" s="33">
        <v>1.05100356465448</v>
      </c>
      <c r="I1136" s="33">
        <f t="shared" si="384"/>
        <v>0</v>
      </c>
    </row>
    <row r="1137" spans="1:9">
      <c r="A1137" s="2" t="s">
        <v>1416</v>
      </c>
      <c r="B1137" s="49" t="s">
        <v>1269</v>
      </c>
      <c r="C1137" s="33">
        <v>0</v>
      </c>
      <c r="D1137" s="33">
        <v>0</v>
      </c>
      <c r="E1137" s="33">
        <v>0</v>
      </c>
      <c r="F1137" s="33">
        <v>0</v>
      </c>
      <c r="G1137" s="33">
        <v>3381</v>
      </c>
      <c r="H1137" s="33">
        <v>1.05100356465448</v>
      </c>
      <c r="I1137" s="33">
        <f t="shared" si="384"/>
        <v>0</v>
      </c>
    </row>
    <row r="1138" spans="1:9">
      <c r="A1138" s="2" t="s">
        <v>1417</v>
      </c>
      <c r="B1138" s="49" t="s">
        <v>1271</v>
      </c>
      <c r="C1138" s="33">
        <v>0</v>
      </c>
      <c r="D1138" s="33">
        <v>0</v>
      </c>
      <c r="E1138" s="33">
        <v>0</v>
      </c>
      <c r="F1138" s="33">
        <f t="shared" ref="F1138:F1201" si="385">(C1138+D1138+E1138)/3</f>
        <v>0</v>
      </c>
      <c r="G1138" s="33">
        <v>12876</v>
      </c>
      <c r="H1138" s="33">
        <v>1.05100356465448</v>
      </c>
      <c r="I1138" s="33">
        <f t="shared" si="384"/>
        <v>0</v>
      </c>
    </row>
    <row r="1139" spans="1:9">
      <c r="A1139" s="2" t="s">
        <v>1418</v>
      </c>
      <c r="B1139" s="49" t="s">
        <v>1273</v>
      </c>
      <c r="C1139" s="33">
        <v>0</v>
      </c>
      <c r="D1139" s="33">
        <v>0</v>
      </c>
      <c r="E1139" s="33">
        <v>0</v>
      </c>
      <c r="F1139" s="33">
        <f t="shared" si="385"/>
        <v>0</v>
      </c>
      <c r="G1139" s="33" t="s">
        <v>10</v>
      </c>
      <c r="H1139" s="33">
        <v>1.05100356465448</v>
      </c>
      <c r="I1139" s="6" t="s">
        <v>10</v>
      </c>
    </row>
    <row r="1140" spans="1:9">
      <c r="A1140" s="2" t="s">
        <v>1419</v>
      </c>
      <c r="B1140" s="49" t="s">
        <v>1275</v>
      </c>
      <c r="C1140" s="33">
        <v>0</v>
      </c>
      <c r="D1140" s="33">
        <v>0</v>
      </c>
      <c r="E1140" s="33">
        <v>0</v>
      </c>
      <c r="F1140" s="33">
        <f t="shared" si="385"/>
        <v>0</v>
      </c>
      <c r="G1140" s="33">
        <v>5159</v>
      </c>
      <c r="H1140" s="33">
        <v>1.05100356465448</v>
      </c>
      <c r="I1140" s="33">
        <f t="shared" si="384"/>
        <v>0</v>
      </c>
    </row>
    <row r="1141" spans="1:9">
      <c r="A1141" s="2" t="s">
        <v>1420</v>
      </c>
      <c r="B1141" s="49" t="s">
        <v>1277</v>
      </c>
      <c r="C1141" s="33">
        <v>0</v>
      </c>
      <c r="D1141" s="33">
        <v>0</v>
      </c>
      <c r="E1141" s="33">
        <v>0</v>
      </c>
      <c r="F1141" s="33">
        <f t="shared" si="385"/>
        <v>0</v>
      </c>
      <c r="G1141" s="33" t="s">
        <v>10</v>
      </c>
      <c r="H1141" s="33">
        <v>1.05100356465448</v>
      </c>
      <c r="I1141" s="6" t="s">
        <v>10</v>
      </c>
    </row>
    <row r="1142" spans="1:9">
      <c r="A1142" s="2" t="s">
        <v>1421</v>
      </c>
      <c r="B1142" s="49" t="s">
        <v>1279</v>
      </c>
      <c r="C1142" s="33">
        <v>0</v>
      </c>
      <c r="D1142" s="33">
        <v>0</v>
      </c>
      <c r="E1142" s="33">
        <v>0</v>
      </c>
      <c r="F1142" s="33">
        <f t="shared" si="385"/>
        <v>0</v>
      </c>
      <c r="G1142" s="33">
        <v>5159</v>
      </c>
      <c r="H1142" s="33">
        <v>1.05100356465448</v>
      </c>
      <c r="I1142" s="33">
        <f t="shared" si="384"/>
        <v>0</v>
      </c>
    </row>
    <row r="1143" spans="1:9">
      <c r="A1143" s="2" t="s">
        <v>1422</v>
      </c>
      <c r="B1143" s="49" t="s">
        <v>1281</v>
      </c>
      <c r="C1143" s="33">
        <v>0</v>
      </c>
      <c r="D1143" s="33">
        <v>0</v>
      </c>
      <c r="E1143" s="33">
        <v>0</v>
      </c>
      <c r="F1143" s="33">
        <f t="shared" si="385"/>
        <v>0</v>
      </c>
      <c r="G1143" s="33" t="s">
        <v>10</v>
      </c>
      <c r="H1143" s="33">
        <v>1.05100356465448</v>
      </c>
      <c r="I1143" s="6" t="s">
        <v>10</v>
      </c>
    </row>
    <row r="1144" spans="1:9">
      <c r="A1144" s="2" t="s">
        <v>1423</v>
      </c>
      <c r="B1144" s="49" t="s">
        <v>1283</v>
      </c>
      <c r="C1144" s="33">
        <v>0</v>
      </c>
      <c r="D1144" s="33">
        <v>0</v>
      </c>
      <c r="E1144" s="33">
        <v>0</v>
      </c>
      <c r="F1144" s="33">
        <f t="shared" si="385"/>
        <v>0</v>
      </c>
      <c r="G1144" s="33">
        <v>5159</v>
      </c>
      <c r="H1144" s="33">
        <v>1.05100356465448</v>
      </c>
      <c r="I1144" s="33">
        <f t="shared" si="384"/>
        <v>0</v>
      </c>
    </row>
    <row r="1145" spans="1:9">
      <c r="A1145" s="2" t="s">
        <v>1424</v>
      </c>
      <c r="B1145" s="49" t="s">
        <v>1285</v>
      </c>
      <c r="C1145" s="33">
        <v>0</v>
      </c>
      <c r="D1145" s="33">
        <v>0</v>
      </c>
      <c r="E1145" s="33">
        <v>0</v>
      </c>
      <c r="F1145" s="33">
        <f t="shared" si="385"/>
        <v>0</v>
      </c>
      <c r="G1145" s="33" t="s">
        <v>10</v>
      </c>
      <c r="H1145" s="33">
        <v>1.05100356465448</v>
      </c>
      <c r="I1145" s="6" t="s">
        <v>10</v>
      </c>
    </row>
    <row r="1146" spans="1:9">
      <c r="A1146" s="2" t="s">
        <v>1425</v>
      </c>
      <c r="B1146" s="49" t="s">
        <v>1287</v>
      </c>
      <c r="C1146" s="33">
        <v>0</v>
      </c>
      <c r="D1146" s="33">
        <v>0</v>
      </c>
      <c r="E1146" s="33">
        <v>0</v>
      </c>
      <c r="F1146" s="33">
        <f t="shared" si="385"/>
        <v>0</v>
      </c>
      <c r="G1146" s="33">
        <v>3381</v>
      </c>
      <c r="H1146" s="33">
        <v>1.05100356465448</v>
      </c>
      <c r="I1146" s="33">
        <f t="shared" si="384"/>
        <v>0</v>
      </c>
    </row>
    <row r="1147" spans="1:9">
      <c r="A1147" s="2" t="s">
        <v>1426</v>
      </c>
      <c r="B1147" s="49" t="s">
        <v>1289</v>
      </c>
      <c r="C1147" s="33">
        <v>0</v>
      </c>
      <c r="D1147" s="33">
        <v>0</v>
      </c>
      <c r="E1147" s="33">
        <v>0</v>
      </c>
      <c r="F1147" s="33">
        <f t="shared" si="385"/>
        <v>0</v>
      </c>
      <c r="G1147" s="33">
        <v>5347</v>
      </c>
      <c r="H1147" s="33">
        <v>1.05100356465448</v>
      </c>
      <c r="I1147" s="33">
        <f t="shared" si="384"/>
        <v>0</v>
      </c>
    </row>
    <row r="1148" spans="1:9">
      <c r="A1148" s="2" t="s">
        <v>1427</v>
      </c>
      <c r="B1148" s="49" t="s">
        <v>1291</v>
      </c>
      <c r="C1148" s="33">
        <v>0</v>
      </c>
      <c r="D1148" s="33">
        <v>0</v>
      </c>
      <c r="E1148" s="33">
        <v>0</v>
      </c>
      <c r="F1148" s="33">
        <f t="shared" si="385"/>
        <v>0</v>
      </c>
      <c r="G1148" s="33">
        <v>3381</v>
      </c>
      <c r="H1148" s="33">
        <v>1.05100356465448</v>
      </c>
      <c r="I1148" s="33">
        <f t="shared" si="384"/>
        <v>0</v>
      </c>
    </row>
    <row r="1149" spans="1:9">
      <c r="A1149" s="2" t="s">
        <v>1428</v>
      </c>
      <c r="B1149" s="49" t="s">
        <v>1293</v>
      </c>
      <c r="C1149" s="33">
        <v>0</v>
      </c>
      <c r="D1149" s="33">
        <v>0</v>
      </c>
      <c r="E1149" s="33">
        <v>0</v>
      </c>
      <c r="F1149" s="33">
        <f t="shared" si="385"/>
        <v>0</v>
      </c>
      <c r="G1149" s="33">
        <v>5347</v>
      </c>
      <c r="H1149" s="33">
        <v>1.05100356465448</v>
      </c>
      <c r="I1149" s="33">
        <f t="shared" si="384"/>
        <v>0</v>
      </c>
    </row>
    <row r="1150" spans="1:9">
      <c r="A1150" s="2" t="s">
        <v>1429</v>
      </c>
      <c r="B1150" s="49" t="s">
        <v>1295</v>
      </c>
      <c r="C1150" s="33">
        <v>0</v>
      </c>
      <c r="D1150" s="33">
        <v>0</v>
      </c>
      <c r="E1150" s="33">
        <v>0</v>
      </c>
      <c r="F1150" s="33">
        <f t="shared" si="385"/>
        <v>0</v>
      </c>
      <c r="G1150" s="33">
        <v>13784</v>
      </c>
      <c r="H1150" s="33">
        <v>1.05100356465448</v>
      </c>
      <c r="I1150" s="33">
        <f t="shared" si="384"/>
        <v>0</v>
      </c>
    </row>
    <row r="1151" spans="1:9">
      <c r="A1151" s="2" t="s">
        <v>1430</v>
      </c>
      <c r="B1151" s="49" t="s">
        <v>1297</v>
      </c>
      <c r="C1151" s="33">
        <v>0</v>
      </c>
      <c r="D1151" s="33">
        <v>0</v>
      </c>
      <c r="E1151" s="33">
        <v>0</v>
      </c>
      <c r="F1151" s="33">
        <f t="shared" si="385"/>
        <v>0</v>
      </c>
      <c r="G1151" s="33">
        <v>4184</v>
      </c>
      <c r="H1151" s="33">
        <v>1.05100356465448</v>
      </c>
      <c r="I1151" s="33">
        <f t="shared" si="384"/>
        <v>0</v>
      </c>
    </row>
    <row r="1152" spans="1:9">
      <c r="A1152" s="2" t="s">
        <v>1431</v>
      </c>
      <c r="B1152" s="49" t="s">
        <v>1299</v>
      </c>
      <c r="C1152" s="33">
        <v>0</v>
      </c>
      <c r="D1152" s="33">
        <v>0</v>
      </c>
      <c r="E1152" s="33">
        <v>0</v>
      </c>
      <c r="F1152" s="33">
        <f t="shared" si="385"/>
        <v>0</v>
      </c>
      <c r="G1152" s="33">
        <v>3991</v>
      </c>
      <c r="H1152" s="33">
        <v>1.05100356465448</v>
      </c>
      <c r="I1152" s="33">
        <f t="shared" si="384"/>
        <v>0</v>
      </c>
    </row>
    <row r="1153" spans="1:9">
      <c r="A1153" s="2" t="s">
        <v>1432</v>
      </c>
      <c r="B1153" s="49" t="s">
        <v>1301</v>
      </c>
      <c r="C1153" s="33">
        <v>0</v>
      </c>
      <c r="D1153" s="33">
        <v>0</v>
      </c>
      <c r="E1153" s="33">
        <v>0</v>
      </c>
      <c r="F1153" s="33">
        <f t="shared" si="385"/>
        <v>0</v>
      </c>
      <c r="G1153" s="33">
        <v>2825</v>
      </c>
      <c r="H1153" s="33">
        <v>1.05100356465448</v>
      </c>
      <c r="I1153" s="33">
        <f t="shared" si="384"/>
        <v>0</v>
      </c>
    </row>
    <row r="1154" spans="1:9">
      <c r="A1154" s="2" t="s">
        <v>1433</v>
      </c>
      <c r="B1154" s="49" t="s">
        <v>1303</v>
      </c>
      <c r="C1154" s="33">
        <v>0</v>
      </c>
      <c r="D1154" s="33">
        <v>0</v>
      </c>
      <c r="E1154" s="33">
        <v>0</v>
      </c>
      <c r="F1154" s="33">
        <f t="shared" si="385"/>
        <v>0</v>
      </c>
      <c r="G1154" s="33">
        <v>3991</v>
      </c>
      <c r="H1154" s="33">
        <v>1.05100356465448</v>
      </c>
      <c r="I1154" s="33">
        <f t="shared" si="384"/>
        <v>0</v>
      </c>
    </row>
    <row r="1155" spans="1:9">
      <c r="A1155" s="2" t="s">
        <v>1434</v>
      </c>
      <c r="B1155" s="49" t="s">
        <v>1305</v>
      </c>
      <c r="C1155" s="33">
        <v>0</v>
      </c>
      <c r="D1155" s="33">
        <v>0</v>
      </c>
      <c r="E1155" s="33">
        <v>0</v>
      </c>
      <c r="F1155" s="33">
        <f t="shared" si="385"/>
        <v>0</v>
      </c>
      <c r="G1155" s="33">
        <v>2825</v>
      </c>
      <c r="H1155" s="33">
        <v>1.05100356465448</v>
      </c>
      <c r="I1155" s="33">
        <f t="shared" si="384"/>
        <v>0</v>
      </c>
    </row>
    <row r="1156" spans="1:9">
      <c r="A1156" s="2" t="s">
        <v>1435</v>
      </c>
      <c r="B1156" s="49" t="s">
        <v>1307</v>
      </c>
      <c r="C1156" s="33">
        <v>0</v>
      </c>
      <c r="D1156" s="33">
        <v>0</v>
      </c>
      <c r="E1156" s="33">
        <v>0</v>
      </c>
      <c r="F1156" s="33">
        <f t="shared" si="385"/>
        <v>0</v>
      </c>
      <c r="G1156" s="33">
        <v>3381</v>
      </c>
      <c r="H1156" s="33">
        <v>1.05100356465448</v>
      </c>
      <c r="I1156" s="33">
        <f t="shared" si="384"/>
        <v>0</v>
      </c>
    </row>
    <row r="1157" spans="1:9">
      <c r="A1157" s="2" t="s">
        <v>1436</v>
      </c>
      <c r="B1157" s="49" t="s">
        <v>1309</v>
      </c>
      <c r="C1157" s="33">
        <v>0</v>
      </c>
      <c r="D1157" s="33">
        <v>0</v>
      </c>
      <c r="E1157" s="33">
        <v>0</v>
      </c>
      <c r="F1157" s="33">
        <f t="shared" si="385"/>
        <v>0</v>
      </c>
      <c r="G1157" s="33">
        <v>5347</v>
      </c>
      <c r="H1157" s="33">
        <v>1.05100356465448</v>
      </c>
      <c r="I1157" s="33">
        <f t="shared" si="384"/>
        <v>0</v>
      </c>
    </row>
    <row r="1158" spans="1:9">
      <c r="A1158" s="2" t="s">
        <v>1437</v>
      </c>
      <c r="B1158" s="49" t="s">
        <v>1311</v>
      </c>
      <c r="C1158" s="33">
        <v>0</v>
      </c>
      <c r="D1158" s="33">
        <v>0</v>
      </c>
      <c r="E1158" s="33">
        <v>0</v>
      </c>
      <c r="F1158" s="33">
        <f t="shared" si="385"/>
        <v>0</v>
      </c>
      <c r="G1158" s="33">
        <v>3381</v>
      </c>
      <c r="H1158" s="33">
        <v>1.05100356465448</v>
      </c>
      <c r="I1158" s="33">
        <f t="shared" si="384"/>
        <v>0</v>
      </c>
    </row>
    <row r="1159" spans="1:9">
      <c r="A1159" s="2" t="s">
        <v>1438</v>
      </c>
      <c r="B1159" s="49" t="s">
        <v>1313</v>
      </c>
      <c r="C1159" s="33">
        <v>0</v>
      </c>
      <c r="D1159" s="33">
        <v>0</v>
      </c>
      <c r="E1159" s="33">
        <v>0</v>
      </c>
      <c r="F1159" s="33">
        <f t="shared" si="385"/>
        <v>0</v>
      </c>
      <c r="G1159" s="33">
        <v>5347</v>
      </c>
      <c r="H1159" s="33">
        <v>1.05100356465448</v>
      </c>
      <c r="I1159" s="33">
        <f t="shared" si="384"/>
        <v>0</v>
      </c>
    </row>
    <row r="1160" spans="1:9">
      <c r="A1160" s="2" t="s">
        <v>1439</v>
      </c>
      <c r="B1160" s="49" t="s">
        <v>1315</v>
      </c>
      <c r="C1160" s="33">
        <v>0</v>
      </c>
      <c r="D1160" s="33">
        <v>0</v>
      </c>
      <c r="E1160" s="33">
        <v>0</v>
      </c>
      <c r="F1160" s="33">
        <f t="shared" si="385"/>
        <v>0</v>
      </c>
      <c r="G1160" s="33">
        <v>13784</v>
      </c>
      <c r="H1160" s="33">
        <v>1.05100356465448</v>
      </c>
      <c r="I1160" s="33">
        <f t="shared" si="384"/>
        <v>0</v>
      </c>
    </row>
    <row r="1161" spans="1:9">
      <c r="A1161" s="2" t="s">
        <v>1440</v>
      </c>
      <c r="B1161" s="49" t="s">
        <v>1317</v>
      </c>
      <c r="C1161" s="33">
        <v>0</v>
      </c>
      <c r="D1161" s="33">
        <v>0</v>
      </c>
      <c r="E1161" s="33">
        <v>0</v>
      </c>
      <c r="F1161" s="33">
        <f t="shared" si="385"/>
        <v>0</v>
      </c>
      <c r="G1161" s="33">
        <v>4184</v>
      </c>
      <c r="H1161" s="33">
        <v>1.05100356465448</v>
      </c>
      <c r="I1161" s="33">
        <f t="shared" si="384"/>
        <v>0</v>
      </c>
    </row>
    <row r="1162" spans="1:9">
      <c r="A1162" s="2" t="s">
        <v>1441</v>
      </c>
      <c r="B1162" s="49" t="s">
        <v>1319</v>
      </c>
      <c r="C1162" s="33">
        <v>0</v>
      </c>
      <c r="D1162" s="33">
        <v>0</v>
      </c>
      <c r="E1162" s="33">
        <v>0</v>
      </c>
      <c r="F1162" s="33">
        <f t="shared" si="385"/>
        <v>0</v>
      </c>
      <c r="G1162" s="33">
        <v>3991</v>
      </c>
      <c r="H1162" s="33">
        <v>1.05100356465448</v>
      </c>
      <c r="I1162" s="33">
        <f t="shared" si="384"/>
        <v>0</v>
      </c>
    </row>
    <row r="1163" spans="1:9">
      <c r="A1163" s="2" t="s">
        <v>1442</v>
      </c>
      <c r="B1163" s="49" t="s">
        <v>1321</v>
      </c>
      <c r="C1163" s="33">
        <v>0</v>
      </c>
      <c r="D1163" s="33">
        <v>0</v>
      </c>
      <c r="E1163" s="33">
        <v>0</v>
      </c>
      <c r="F1163" s="33">
        <f t="shared" si="385"/>
        <v>0</v>
      </c>
      <c r="G1163" s="33">
        <v>2825</v>
      </c>
      <c r="H1163" s="33">
        <v>1.05100356465448</v>
      </c>
      <c r="I1163" s="33">
        <f t="shared" si="384"/>
        <v>0</v>
      </c>
    </row>
    <row r="1164" spans="1:9">
      <c r="A1164" s="2" t="s">
        <v>1443</v>
      </c>
      <c r="B1164" s="49" t="s">
        <v>1323</v>
      </c>
      <c r="C1164" s="33">
        <v>0</v>
      </c>
      <c r="D1164" s="33">
        <v>0</v>
      </c>
      <c r="E1164" s="33">
        <v>0</v>
      </c>
      <c r="F1164" s="33">
        <f t="shared" si="385"/>
        <v>0</v>
      </c>
      <c r="G1164" s="33">
        <v>3991</v>
      </c>
      <c r="H1164" s="33">
        <v>1.05100356465448</v>
      </c>
      <c r="I1164" s="33">
        <f t="shared" si="384"/>
        <v>0</v>
      </c>
    </row>
    <row r="1165" spans="1:9">
      <c r="A1165" s="2" t="s">
        <v>1444</v>
      </c>
      <c r="B1165" s="49" t="s">
        <v>1325</v>
      </c>
      <c r="C1165" s="33">
        <v>0</v>
      </c>
      <c r="D1165" s="33">
        <v>0</v>
      </c>
      <c r="E1165" s="33">
        <v>0</v>
      </c>
      <c r="F1165" s="33">
        <f t="shared" si="385"/>
        <v>0</v>
      </c>
      <c r="G1165" s="33">
        <v>2825</v>
      </c>
      <c r="H1165" s="33">
        <v>1.05100356465448</v>
      </c>
      <c r="I1165" s="33">
        <f t="shared" si="384"/>
        <v>0</v>
      </c>
    </row>
    <row r="1166" spans="1:9" ht="47.25">
      <c r="A1166" s="34" t="s">
        <v>1445</v>
      </c>
      <c r="B1166" s="71" t="s">
        <v>9</v>
      </c>
      <c r="C1166" s="42">
        <v>0</v>
      </c>
      <c r="D1166" s="42">
        <v>0</v>
      </c>
      <c r="E1166" s="42">
        <v>0</v>
      </c>
      <c r="F1166" s="35">
        <f t="shared" si="385"/>
        <v>0</v>
      </c>
      <c r="G1166" s="42" t="s">
        <v>10</v>
      </c>
      <c r="H1166" s="42" t="s">
        <v>10</v>
      </c>
      <c r="I1166" s="42">
        <v>0</v>
      </c>
    </row>
    <row r="1167" spans="1:9" ht="78.75">
      <c r="A1167" s="34" t="s">
        <v>1446</v>
      </c>
      <c r="B1167" s="71" t="s">
        <v>18</v>
      </c>
      <c r="C1167" s="42">
        <v>1656.3210000000001</v>
      </c>
      <c r="D1167" s="42">
        <f>D1168+D1223+D1294+D1321</f>
        <v>4081.4679999999998</v>
      </c>
      <c r="E1167" s="42">
        <f>E1168+E1223+E1294+E1321</f>
        <v>2908.6145999999994</v>
      </c>
      <c r="F1167" s="42">
        <f t="shared" si="385"/>
        <v>2882.1345333333334</v>
      </c>
      <c r="G1167" s="35" t="s">
        <v>10</v>
      </c>
      <c r="H1167" s="35" t="s">
        <v>10</v>
      </c>
      <c r="I1167" s="42"/>
    </row>
    <row r="1168" spans="1:9" ht="31.5">
      <c r="A1168" s="34" t="s">
        <v>1447</v>
      </c>
      <c r="B1168" s="71" t="s">
        <v>5</v>
      </c>
      <c r="C1168" s="42">
        <v>10.534999999999998</v>
      </c>
      <c r="D1168" s="42">
        <f>D1169+D1196</f>
        <v>12.745000000000001</v>
      </c>
      <c r="E1168" s="42">
        <f>E1169+E1196</f>
        <v>11.915600000000001</v>
      </c>
      <c r="F1168" s="35">
        <f t="shared" si="385"/>
        <v>11.731866666666667</v>
      </c>
      <c r="G1168" s="42" t="s">
        <v>10</v>
      </c>
      <c r="H1168" s="42" t="s">
        <v>10</v>
      </c>
      <c r="I1168" s="42">
        <f>I1169+I1196</f>
        <v>16864.93102406706</v>
      </c>
    </row>
    <row r="1169" spans="1:9">
      <c r="A1169" s="2" t="s">
        <v>1448</v>
      </c>
      <c r="B1169" s="49" t="s">
        <v>53</v>
      </c>
      <c r="C1169" s="6">
        <v>0.55400000000000005</v>
      </c>
      <c r="D1169" s="6">
        <f>D1170+D1183</f>
        <v>0.36100000000000004</v>
      </c>
      <c r="E1169" s="6">
        <f>E1170+E1183</f>
        <v>0.52059999999999995</v>
      </c>
      <c r="F1169" s="6">
        <f t="shared" si="385"/>
        <v>0.47853333333333331</v>
      </c>
      <c r="G1169" s="6" t="s">
        <v>10</v>
      </c>
      <c r="H1169" s="6" t="s">
        <v>10</v>
      </c>
      <c r="I1169" s="6">
        <f>I1170+I1183</f>
        <v>609.29751220821493</v>
      </c>
    </row>
    <row r="1170" spans="1:9">
      <c r="A1170" s="2" t="s">
        <v>1449</v>
      </c>
      <c r="B1170" s="49" t="s">
        <v>1053</v>
      </c>
      <c r="C1170" s="33">
        <v>0.55400000000000005</v>
      </c>
      <c r="D1170" s="33">
        <f>SUM(D1171:D1182)</f>
        <v>0.36100000000000004</v>
      </c>
      <c r="E1170" s="33">
        <f>SUM(E1171:E1182)</f>
        <v>0.52059999999999995</v>
      </c>
      <c r="F1170" s="33">
        <f t="shared" si="385"/>
        <v>0.47853333333333331</v>
      </c>
      <c r="G1170" s="33" t="s">
        <v>10</v>
      </c>
      <c r="H1170" s="33" t="s">
        <v>10</v>
      </c>
      <c r="I1170" s="33">
        <f>SUM(I1171:I1182)</f>
        <v>609.29751220821493</v>
      </c>
    </row>
    <row r="1171" spans="1:9" ht="31.5">
      <c r="A1171" s="2" t="s">
        <v>1450</v>
      </c>
      <c r="B1171" s="49" t="s">
        <v>1055</v>
      </c>
      <c r="C1171" s="33">
        <v>0.20500000000000002</v>
      </c>
      <c r="D1171" s="33">
        <v>6.2E-2</v>
      </c>
      <c r="E1171" s="33">
        <v>0.1056</v>
      </c>
      <c r="F1171" s="33">
        <f t="shared" si="385"/>
        <v>0.12420000000000002</v>
      </c>
      <c r="G1171" s="33">
        <v>1047387</v>
      </c>
      <c r="H1171" s="33">
        <v>1.05100356465448</v>
      </c>
      <c r="I1171" s="33">
        <f t="shared" ref="I1171:I1180" si="386">(F1171*G1171*H1171)/1000</f>
        <v>136.72028784513702</v>
      </c>
    </row>
    <row r="1172" spans="1:9" ht="31.5">
      <c r="A1172" s="2" t="s">
        <v>1451</v>
      </c>
      <c r="B1172" s="49" t="s">
        <v>1057</v>
      </c>
      <c r="C1172" s="33">
        <v>0</v>
      </c>
      <c r="D1172" s="33">
        <v>9.8000000000000004E-2</v>
      </c>
      <c r="E1172" s="33">
        <v>0.08</v>
      </c>
      <c r="F1172" s="33">
        <f t="shared" si="385"/>
        <v>5.9333333333333328E-2</v>
      </c>
      <c r="G1172" s="6">
        <v>1047387</v>
      </c>
      <c r="H1172" s="33">
        <v>1.05100356465448</v>
      </c>
      <c r="I1172" s="33">
        <f t="shared" si="386"/>
        <v>65.314576587317191</v>
      </c>
    </row>
    <row r="1173" spans="1:9" ht="31.5">
      <c r="A1173" s="2" t="s">
        <v>1452</v>
      </c>
      <c r="B1173" s="49" t="s">
        <v>1059</v>
      </c>
      <c r="C1173" s="33">
        <v>0.192</v>
      </c>
      <c r="D1173" s="33">
        <v>0.05</v>
      </c>
      <c r="E1173" s="33">
        <v>8.5000000000000006E-2</v>
      </c>
      <c r="F1173" s="33">
        <f t="shared" si="385"/>
        <v>0.109</v>
      </c>
      <c r="G1173" s="6">
        <v>1028078</v>
      </c>
      <c r="H1173" s="33">
        <v>1.05100356465448</v>
      </c>
      <c r="I1173" s="33">
        <f t="shared" si="386"/>
        <v>117.77598705897049</v>
      </c>
    </row>
    <row r="1174" spans="1:9" ht="31.5">
      <c r="A1174" s="2" t="s">
        <v>1453</v>
      </c>
      <c r="B1174" s="49" t="s">
        <v>1061</v>
      </c>
      <c r="C1174" s="33">
        <v>0.15</v>
      </c>
      <c r="D1174" s="33">
        <v>0</v>
      </c>
      <c r="E1174" s="33">
        <v>0</v>
      </c>
      <c r="F1174" s="33">
        <f t="shared" si="385"/>
        <v>4.9999999999999996E-2</v>
      </c>
      <c r="G1174" s="6">
        <v>1028078</v>
      </c>
      <c r="H1174" s="33">
        <v>1.05100356465448</v>
      </c>
      <c r="I1174" s="33">
        <f t="shared" si="386"/>
        <v>54.025682137142418</v>
      </c>
    </row>
    <row r="1175" spans="1:9" ht="31.5">
      <c r="A1175" s="2" t="s">
        <v>1454</v>
      </c>
      <c r="B1175" s="49" t="s">
        <v>1063</v>
      </c>
      <c r="C1175" s="33">
        <v>0</v>
      </c>
      <c r="D1175" s="33">
        <v>0</v>
      </c>
      <c r="E1175" s="33">
        <v>0</v>
      </c>
      <c r="F1175" s="33">
        <f t="shared" si="385"/>
        <v>0</v>
      </c>
      <c r="G1175" s="6" t="s">
        <v>10</v>
      </c>
      <c r="H1175" s="33">
        <v>1.05100356465448</v>
      </c>
      <c r="I1175" s="6" t="s">
        <v>10</v>
      </c>
    </row>
    <row r="1176" spans="1:9" ht="31.5">
      <c r="A1176" s="2" t="s">
        <v>1455</v>
      </c>
      <c r="B1176" s="49" t="s">
        <v>1065</v>
      </c>
      <c r="C1176" s="33">
        <v>0</v>
      </c>
      <c r="D1176" s="33">
        <v>0</v>
      </c>
      <c r="E1176" s="33">
        <v>0</v>
      </c>
      <c r="F1176" s="33">
        <f t="shared" si="385"/>
        <v>0</v>
      </c>
      <c r="G1176" s="6" t="s">
        <v>10</v>
      </c>
      <c r="H1176" s="33">
        <v>1.05100356465448</v>
      </c>
      <c r="I1176" s="6" t="s">
        <v>10</v>
      </c>
    </row>
    <row r="1177" spans="1:9" ht="31.5">
      <c r="A1177" s="2" t="s">
        <v>1456</v>
      </c>
      <c r="B1177" s="49" t="s">
        <v>1067</v>
      </c>
      <c r="C1177" s="33">
        <v>7.0000000000000001E-3</v>
      </c>
      <c r="D1177" s="33">
        <v>0</v>
      </c>
      <c r="E1177" s="33">
        <v>0</v>
      </c>
      <c r="F1177" s="33">
        <f t="shared" si="385"/>
        <v>2.3333333333333335E-3</v>
      </c>
      <c r="G1177" s="6">
        <v>1223910</v>
      </c>
      <c r="H1177" s="33">
        <v>1.05100356465448</v>
      </c>
      <c r="I1177" s="33">
        <f t="shared" si="386"/>
        <v>3.0014454699046178</v>
      </c>
    </row>
    <row r="1178" spans="1:9" ht="31.5">
      <c r="A1178" s="2" t="s">
        <v>1457</v>
      </c>
      <c r="B1178" s="49" t="s">
        <v>1069</v>
      </c>
      <c r="C1178" s="33">
        <v>0</v>
      </c>
      <c r="D1178" s="33">
        <v>0</v>
      </c>
      <c r="E1178" s="33">
        <v>0</v>
      </c>
      <c r="F1178" s="33">
        <f t="shared" si="385"/>
        <v>0</v>
      </c>
      <c r="G1178" s="6">
        <v>1223910</v>
      </c>
      <c r="H1178" s="33">
        <v>1.05100356465448</v>
      </c>
      <c r="I1178" s="33">
        <f t="shared" si="386"/>
        <v>0</v>
      </c>
    </row>
    <row r="1179" spans="1:9" ht="47.25">
      <c r="A1179" s="2" t="s">
        <v>1458</v>
      </c>
      <c r="B1179" s="49" t="s">
        <v>1071</v>
      </c>
      <c r="C1179" s="33">
        <v>0</v>
      </c>
      <c r="D1179" s="33">
        <v>0.15100000000000002</v>
      </c>
      <c r="E1179" s="33">
        <v>0.25</v>
      </c>
      <c r="F1179" s="33">
        <f t="shared" si="385"/>
        <v>0.13366666666666668</v>
      </c>
      <c r="G1179" s="6">
        <v>1654703</v>
      </c>
      <c r="H1179" s="33">
        <v>1.05100356465448</v>
      </c>
      <c r="I1179" s="33">
        <f t="shared" si="386"/>
        <v>232.45953310974309</v>
      </c>
    </row>
    <row r="1180" spans="1:9" ht="31.5">
      <c r="A1180" s="2" t="s">
        <v>1459</v>
      </c>
      <c r="B1180" s="49" t="s">
        <v>1073</v>
      </c>
      <c r="C1180" s="33">
        <v>0</v>
      </c>
      <c r="D1180" s="33">
        <v>0</v>
      </c>
      <c r="E1180" s="33">
        <v>0</v>
      </c>
      <c r="F1180" s="33">
        <f t="shared" si="385"/>
        <v>0</v>
      </c>
      <c r="G1180" s="6">
        <v>1654703</v>
      </c>
      <c r="H1180" s="33">
        <v>1.05100356465448</v>
      </c>
      <c r="I1180" s="33">
        <f t="shared" si="386"/>
        <v>0</v>
      </c>
    </row>
    <row r="1181" spans="1:9" ht="31.5">
      <c r="A1181" s="2" t="s">
        <v>1460</v>
      </c>
      <c r="B1181" s="49" t="s">
        <v>1075</v>
      </c>
      <c r="C1181" s="33">
        <v>0</v>
      </c>
      <c r="D1181" s="33">
        <v>0</v>
      </c>
      <c r="E1181" s="33">
        <v>0</v>
      </c>
      <c r="F1181" s="33">
        <f t="shared" si="385"/>
        <v>0</v>
      </c>
      <c r="G1181" s="6" t="s">
        <v>10</v>
      </c>
      <c r="H1181" s="33">
        <v>1.05100356465448</v>
      </c>
      <c r="I1181" s="6" t="s">
        <v>10</v>
      </c>
    </row>
    <row r="1182" spans="1:9" ht="31.5">
      <c r="A1182" s="2" t="s">
        <v>1461</v>
      </c>
      <c r="B1182" s="49" t="s">
        <v>1077</v>
      </c>
      <c r="C1182" s="33">
        <v>0</v>
      </c>
      <c r="D1182" s="33">
        <v>0</v>
      </c>
      <c r="E1182" s="33">
        <v>0</v>
      </c>
      <c r="F1182" s="33">
        <f t="shared" si="385"/>
        <v>0</v>
      </c>
      <c r="G1182" s="6" t="s">
        <v>10</v>
      </c>
      <c r="H1182" s="33">
        <v>1.05100356465448</v>
      </c>
      <c r="I1182" s="6" t="s">
        <v>10</v>
      </c>
    </row>
    <row r="1183" spans="1:9">
      <c r="A1183" s="2" t="s">
        <v>1462</v>
      </c>
      <c r="B1183" s="49" t="s">
        <v>1079</v>
      </c>
      <c r="C1183" s="33">
        <v>0</v>
      </c>
      <c r="D1183" s="33">
        <f>SUM(D1184:D1195)</f>
        <v>0</v>
      </c>
      <c r="E1183" s="33">
        <f>SUM(E1184:E1195)</f>
        <v>0</v>
      </c>
      <c r="F1183" s="33">
        <f t="shared" si="385"/>
        <v>0</v>
      </c>
      <c r="G1183" s="33" t="s">
        <v>10</v>
      </c>
      <c r="H1183" s="33">
        <v>1.05100356465448</v>
      </c>
      <c r="I1183" s="33">
        <f>SUM(I1184:I1195)</f>
        <v>0</v>
      </c>
    </row>
    <row r="1184" spans="1:9" ht="31.5">
      <c r="A1184" s="2" t="s">
        <v>1463</v>
      </c>
      <c r="B1184" s="49" t="s">
        <v>1055</v>
      </c>
      <c r="C1184" s="33">
        <v>0</v>
      </c>
      <c r="D1184" s="33">
        <v>0</v>
      </c>
      <c r="E1184" s="33">
        <v>0</v>
      </c>
      <c r="F1184" s="33">
        <f t="shared" si="385"/>
        <v>0</v>
      </c>
      <c r="G1184" s="6" t="s">
        <v>10</v>
      </c>
      <c r="H1184" s="33">
        <v>1.05100356465448</v>
      </c>
      <c r="I1184" s="6" t="s">
        <v>10</v>
      </c>
    </row>
    <row r="1185" spans="1:9" ht="31.5">
      <c r="A1185" s="2" t="s">
        <v>1464</v>
      </c>
      <c r="B1185" s="49" t="s">
        <v>1057</v>
      </c>
      <c r="C1185" s="33">
        <v>0</v>
      </c>
      <c r="D1185" s="33">
        <v>0</v>
      </c>
      <c r="E1185" s="33">
        <v>0</v>
      </c>
      <c r="F1185" s="33">
        <f t="shared" si="385"/>
        <v>0</v>
      </c>
      <c r="G1185" s="6" t="s">
        <v>10</v>
      </c>
      <c r="H1185" s="33">
        <v>1.05100356465448</v>
      </c>
      <c r="I1185" s="6" t="s">
        <v>10</v>
      </c>
    </row>
    <row r="1186" spans="1:9" ht="31.5">
      <c r="A1186" s="2" t="s">
        <v>1465</v>
      </c>
      <c r="B1186" s="49" t="s">
        <v>1059</v>
      </c>
      <c r="C1186" s="33">
        <v>0</v>
      </c>
      <c r="D1186" s="33">
        <v>0</v>
      </c>
      <c r="E1186" s="33">
        <v>0</v>
      </c>
      <c r="F1186" s="33">
        <f t="shared" si="385"/>
        <v>0</v>
      </c>
      <c r="G1186" s="6" t="s">
        <v>10</v>
      </c>
      <c r="H1186" s="33">
        <v>1.05100356465448</v>
      </c>
      <c r="I1186" s="6" t="s">
        <v>10</v>
      </c>
    </row>
    <row r="1187" spans="1:9" ht="31.5">
      <c r="A1187" s="2" t="s">
        <v>1466</v>
      </c>
      <c r="B1187" s="49" t="s">
        <v>1061</v>
      </c>
      <c r="C1187" s="33">
        <v>0</v>
      </c>
      <c r="D1187" s="33">
        <v>0</v>
      </c>
      <c r="E1187" s="33">
        <v>0</v>
      </c>
      <c r="F1187" s="33">
        <f t="shared" si="385"/>
        <v>0</v>
      </c>
      <c r="G1187" s="6" t="s">
        <v>10</v>
      </c>
      <c r="H1187" s="33">
        <v>1.05100356465448</v>
      </c>
      <c r="I1187" s="6" t="s">
        <v>10</v>
      </c>
    </row>
    <row r="1188" spans="1:9" ht="31.5">
      <c r="A1188" s="2" t="s">
        <v>1467</v>
      </c>
      <c r="B1188" s="49" t="s">
        <v>1085</v>
      </c>
      <c r="C1188" s="33">
        <v>0</v>
      </c>
      <c r="D1188" s="33">
        <v>0</v>
      </c>
      <c r="E1188" s="33">
        <v>0</v>
      </c>
      <c r="F1188" s="33">
        <f t="shared" si="385"/>
        <v>0</v>
      </c>
      <c r="G1188" s="6" t="s">
        <v>10</v>
      </c>
      <c r="H1188" s="33">
        <v>1.05100356465448</v>
      </c>
      <c r="I1188" s="6" t="s">
        <v>10</v>
      </c>
    </row>
    <row r="1189" spans="1:9" ht="31.5">
      <c r="A1189" s="2" t="s">
        <v>1468</v>
      </c>
      <c r="B1189" s="49" t="s">
        <v>1087</v>
      </c>
      <c r="C1189" s="33">
        <v>0</v>
      </c>
      <c r="D1189" s="33">
        <v>0</v>
      </c>
      <c r="E1189" s="33">
        <v>0</v>
      </c>
      <c r="F1189" s="33">
        <f t="shared" si="385"/>
        <v>0</v>
      </c>
      <c r="G1189" s="6" t="s">
        <v>10</v>
      </c>
      <c r="H1189" s="33">
        <v>1.05100356465448</v>
      </c>
      <c r="I1189" s="6" t="s">
        <v>10</v>
      </c>
    </row>
    <row r="1190" spans="1:9" ht="31.5">
      <c r="A1190" s="2" t="s">
        <v>1469</v>
      </c>
      <c r="B1190" s="49" t="s">
        <v>1067</v>
      </c>
      <c r="C1190" s="33">
        <v>0</v>
      </c>
      <c r="D1190" s="33">
        <v>0</v>
      </c>
      <c r="E1190" s="33">
        <v>0</v>
      </c>
      <c r="F1190" s="33">
        <f t="shared" si="385"/>
        <v>0</v>
      </c>
      <c r="G1190" s="6" t="s">
        <v>10</v>
      </c>
      <c r="H1190" s="33">
        <v>1.05100356465448</v>
      </c>
      <c r="I1190" s="6" t="s">
        <v>10</v>
      </c>
    </row>
    <row r="1191" spans="1:9" ht="31.5">
      <c r="A1191" s="2" t="s">
        <v>1470</v>
      </c>
      <c r="B1191" s="49" t="s">
        <v>1069</v>
      </c>
      <c r="C1191" s="33">
        <v>0</v>
      </c>
      <c r="D1191" s="33">
        <v>0</v>
      </c>
      <c r="E1191" s="33">
        <v>0</v>
      </c>
      <c r="F1191" s="33">
        <f t="shared" si="385"/>
        <v>0</v>
      </c>
      <c r="G1191" s="6" t="s">
        <v>10</v>
      </c>
      <c r="H1191" s="33">
        <v>1.05100356465448</v>
      </c>
      <c r="I1191" s="6" t="s">
        <v>10</v>
      </c>
    </row>
    <row r="1192" spans="1:9" ht="47.25">
      <c r="A1192" s="2" t="s">
        <v>1471</v>
      </c>
      <c r="B1192" s="49" t="s">
        <v>1091</v>
      </c>
      <c r="C1192" s="33">
        <v>0</v>
      </c>
      <c r="D1192" s="33">
        <v>0</v>
      </c>
      <c r="E1192" s="33">
        <v>0</v>
      </c>
      <c r="F1192" s="33">
        <f t="shared" si="385"/>
        <v>0</v>
      </c>
      <c r="G1192" s="6" t="s">
        <v>10</v>
      </c>
      <c r="H1192" s="33">
        <v>1.05100356465448</v>
      </c>
      <c r="I1192" s="6" t="s">
        <v>10</v>
      </c>
    </row>
    <row r="1193" spans="1:9" ht="31.5">
      <c r="A1193" s="2" t="s">
        <v>1472</v>
      </c>
      <c r="B1193" s="49" t="s">
        <v>1073</v>
      </c>
      <c r="C1193" s="33">
        <v>0</v>
      </c>
      <c r="D1193" s="33">
        <v>0</v>
      </c>
      <c r="E1193" s="33">
        <v>0</v>
      </c>
      <c r="F1193" s="33">
        <f t="shared" si="385"/>
        <v>0</v>
      </c>
      <c r="G1193" s="6" t="s">
        <v>10</v>
      </c>
      <c r="H1193" s="33">
        <v>1.05100356465448</v>
      </c>
      <c r="I1193" s="6" t="s">
        <v>10</v>
      </c>
    </row>
    <row r="1194" spans="1:9" ht="31.5">
      <c r="A1194" s="2" t="s">
        <v>1473</v>
      </c>
      <c r="B1194" s="49" t="s">
        <v>1075</v>
      </c>
      <c r="C1194" s="33">
        <v>0</v>
      </c>
      <c r="D1194" s="33">
        <v>0</v>
      </c>
      <c r="E1194" s="33">
        <v>0</v>
      </c>
      <c r="F1194" s="33">
        <f t="shared" si="385"/>
        <v>0</v>
      </c>
      <c r="G1194" s="6" t="s">
        <v>10</v>
      </c>
      <c r="H1194" s="33">
        <v>1.05100356465448</v>
      </c>
      <c r="I1194" s="6" t="s">
        <v>10</v>
      </c>
    </row>
    <row r="1195" spans="1:9" ht="31.5">
      <c r="A1195" s="2" t="s">
        <v>1474</v>
      </c>
      <c r="B1195" s="49" t="s">
        <v>1095</v>
      </c>
      <c r="C1195" s="33">
        <v>0</v>
      </c>
      <c r="D1195" s="33">
        <v>0</v>
      </c>
      <c r="E1195" s="33">
        <v>0</v>
      </c>
      <c r="F1195" s="33">
        <f t="shared" si="385"/>
        <v>0</v>
      </c>
      <c r="G1195" s="6" t="s">
        <v>10</v>
      </c>
      <c r="H1195" s="33">
        <v>1.05100356465448</v>
      </c>
      <c r="I1195" s="6" t="s">
        <v>10</v>
      </c>
    </row>
    <row r="1196" spans="1:9">
      <c r="A1196" s="2" t="s">
        <v>1475</v>
      </c>
      <c r="B1196" s="49" t="s">
        <v>54</v>
      </c>
      <c r="C1196" s="6">
        <v>9.9809999999999981</v>
      </c>
      <c r="D1196" s="6">
        <f>D1197+D1210</f>
        <v>12.384</v>
      </c>
      <c r="E1196" s="6">
        <f>E1197+E1210</f>
        <v>11.395000000000001</v>
      </c>
      <c r="F1196" s="6">
        <f t="shared" si="385"/>
        <v>11.253333333333332</v>
      </c>
      <c r="G1196" s="6" t="s">
        <v>10</v>
      </c>
      <c r="H1196" s="6" t="s">
        <v>10</v>
      </c>
      <c r="I1196" s="6">
        <f>I1197+I1210</f>
        <v>16255.633511858847</v>
      </c>
    </row>
    <row r="1197" spans="1:9">
      <c r="A1197" s="2" t="s">
        <v>1476</v>
      </c>
      <c r="B1197" s="49" t="s">
        <v>1053</v>
      </c>
      <c r="C1197" s="33">
        <v>9.9809999999999981</v>
      </c>
      <c r="D1197" s="33">
        <f>SUM(D1198:D1209)</f>
        <v>12.384</v>
      </c>
      <c r="E1197" s="33">
        <f>SUM(E1198:E1209)</f>
        <v>11.395000000000001</v>
      </c>
      <c r="F1197" s="33">
        <f t="shared" si="385"/>
        <v>11.253333333333332</v>
      </c>
      <c r="G1197" s="33" t="s">
        <v>10</v>
      </c>
      <c r="H1197" s="33" t="s">
        <v>10</v>
      </c>
      <c r="I1197" s="33">
        <f>SUM(I1198:I1209)</f>
        <v>16255.633511858847</v>
      </c>
    </row>
    <row r="1198" spans="1:9" ht="31.5">
      <c r="A1198" s="2" t="s">
        <v>1477</v>
      </c>
      <c r="B1198" s="49" t="s">
        <v>1055</v>
      </c>
      <c r="C1198" s="33">
        <v>2.8959999999999995</v>
      </c>
      <c r="D1198" s="33">
        <v>3.843</v>
      </c>
      <c r="E1198" s="33">
        <v>3.1520000000000001</v>
      </c>
      <c r="F1198" s="33">
        <f t="shared" si="385"/>
        <v>3.2969999999999993</v>
      </c>
      <c r="G1198" s="33">
        <v>1158632</v>
      </c>
      <c r="H1198" s="33">
        <v>1.05100356465448</v>
      </c>
      <c r="I1198" s="33">
        <f t="shared" ref="I1198:I1207" si="387">(F1198*G1198*H1198)/1000</f>
        <v>4014.843815918704</v>
      </c>
    </row>
    <row r="1199" spans="1:9" ht="31.5">
      <c r="A1199" s="2" t="s">
        <v>1478</v>
      </c>
      <c r="B1199" s="49" t="s">
        <v>1057</v>
      </c>
      <c r="C1199" s="33">
        <v>0.32100000000000001</v>
      </c>
      <c r="D1199" s="33">
        <v>7.8E-2</v>
      </c>
      <c r="E1199" s="33">
        <v>0.26800000000000002</v>
      </c>
      <c r="F1199" s="33">
        <f t="shared" si="385"/>
        <v>0.22233333333333336</v>
      </c>
      <c r="G1199" s="33">
        <v>1158632</v>
      </c>
      <c r="H1199" s="33">
        <v>1.05100356465448</v>
      </c>
      <c r="I1199" s="33">
        <f t="shared" si="387"/>
        <v>270.74116117862468</v>
      </c>
    </row>
    <row r="1200" spans="1:9" ht="31.5">
      <c r="A1200" s="2" t="s">
        <v>1479</v>
      </c>
      <c r="B1200" s="49" t="s">
        <v>1059</v>
      </c>
      <c r="C1200" s="33">
        <v>2.9879999999999995</v>
      </c>
      <c r="D1200" s="33">
        <f>6.199-D1198</f>
        <v>2.3559999999999999</v>
      </c>
      <c r="E1200" s="33">
        <v>2.633</v>
      </c>
      <c r="F1200" s="33">
        <f t="shared" si="385"/>
        <v>2.6589999999999998</v>
      </c>
      <c r="G1200" s="33">
        <v>1162528</v>
      </c>
      <c r="H1200" s="33">
        <v>1.05100356465448</v>
      </c>
      <c r="I1200" s="33">
        <f t="shared" si="387"/>
        <v>3248.8222304763003</v>
      </c>
    </row>
    <row r="1201" spans="1:9" ht="31.5">
      <c r="A1201" s="2" t="s">
        <v>1480</v>
      </c>
      <c r="B1201" s="49" t="s">
        <v>1061</v>
      </c>
      <c r="C1201" s="33">
        <v>0</v>
      </c>
      <c r="D1201" s="33">
        <v>3.3000000000000002E-2</v>
      </c>
      <c r="E1201" s="33">
        <v>2.7E-2</v>
      </c>
      <c r="F1201" s="33">
        <f t="shared" si="385"/>
        <v>0.02</v>
      </c>
      <c r="G1201" s="33">
        <v>1162528</v>
      </c>
      <c r="H1201" s="33">
        <v>1.05100356465448</v>
      </c>
      <c r="I1201" s="33">
        <f t="shared" si="387"/>
        <v>24.436421440212868</v>
      </c>
    </row>
    <row r="1202" spans="1:9" ht="31.5">
      <c r="A1202" s="2" t="s">
        <v>1481</v>
      </c>
      <c r="B1202" s="49" t="s">
        <v>1085</v>
      </c>
      <c r="C1202" s="33">
        <v>0</v>
      </c>
      <c r="D1202" s="33">
        <v>0</v>
      </c>
      <c r="E1202" s="33">
        <v>0</v>
      </c>
      <c r="F1202" s="33">
        <f t="shared" ref="F1202:F1265" si="388">(C1202+D1202+E1202)/3</f>
        <v>0</v>
      </c>
      <c r="G1202" s="33" t="s">
        <v>10</v>
      </c>
      <c r="H1202" s="33">
        <v>1.05100356465448</v>
      </c>
      <c r="I1202" s="6" t="s">
        <v>10</v>
      </c>
    </row>
    <row r="1203" spans="1:9" ht="31.5">
      <c r="A1203" s="2" t="s">
        <v>1482</v>
      </c>
      <c r="B1203" s="49" t="s">
        <v>1087</v>
      </c>
      <c r="C1203" s="33">
        <v>0</v>
      </c>
      <c r="D1203" s="33">
        <v>0</v>
      </c>
      <c r="E1203" s="33">
        <v>0</v>
      </c>
      <c r="F1203" s="33">
        <f t="shared" si="388"/>
        <v>0</v>
      </c>
      <c r="G1203" s="33" t="s">
        <v>10</v>
      </c>
      <c r="H1203" s="33">
        <v>1.05100356465448</v>
      </c>
      <c r="I1203" s="6" t="s">
        <v>10</v>
      </c>
    </row>
    <row r="1204" spans="1:9" ht="31.5">
      <c r="A1204" s="2" t="s">
        <v>1483</v>
      </c>
      <c r="B1204" s="49" t="s">
        <v>1067</v>
      </c>
      <c r="C1204" s="33">
        <v>3.3170000000000002</v>
      </c>
      <c r="D1204" s="33">
        <v>4.548</v>
      </c>
      <c r="E1204" s="33">
        <v>4.3250000000000002</v>
      </c>
      <c r="F1204" s="33">
        <f t="shared" si="388"/>
        <v>4.0633333333333335</v>
      </c>
      <c r="G1204" s="33">
        <v>1484832</v>
      </c>
      <c r="H1204" s="33">
        <v>1.05100356465448</v>
      </c>
      <c r="I1204" s="33">
        <f t="shared" si="387"/>
        <v>6341.0906022299887</v>
      </c>
    </row>
    <row r="1205" spans="1:9" ht="31.5">
      <c r="A1205" s="2" t="s">
        <v>1484</v>
      </c>
      <c r="B1205" s="49" t="s">
        <v>1069</v>
      </c>
      <c r="C1205" s="33">
        <v>0</v>
      </c>
      <c r="D1205" s="33">
        <v>0</v>
      </c>
      <c r="E1205" s="33">
        <v>0</v>
      </c>
      <c r="F1205" s="33">
        <f t="shared" si="388"/>
        <v>0</v>
      </c>
      <c r="G1205" s="33">
        <v>1484832</v>
      </c>
      <c r="H1205" s="33">
        <v>1.05100356465448</v>
      </c>
      <c r="I1205" s="33">
        <f t="shared" si="387"/>
        <v>0</v>
      </c>
    </row>
    <row r="1206" spans="1:9" ht="47.25">
      <c r="A1206" s="2" t="s">
        <v>1485</v>
      </c>
      <c r="B1206" s="49" t="s">
        <v>1071</v>
      </c>
      <c r="C1206" s="33">
        <v>0.45900000000000002</v>
      </c>
      <c r="D1206" s="33">
        <v>1.526</v>
      </c>
      <c r="E1206" s="33">
        <v>0.99</v>
      </c>
      <c r="F1206" s="33">
        <f t="shared" si="388"/>
        <v>0.9916666666666667</v>
      </c>
      <c r="G1206" s="33">
        <v>2260216</v>
      </c>
      <c r="H1206" s="33">
        <v>1.05100356465448</v>
      </c>
      <c r="I1206" s="33">
        <f t="shared" si="387"/>
        <v>2355.6992806150147</v>
      </c>
    </row>
    <row r="1207" spans="1:9" ht="31.5">
      <c r="A1207" s="2" t="s">
        <v>1486</v>
      </c>
      <c r="B1207" s="49" t="s">
        <v>1073</v>
      </c>
      <c r="C1207" s="33">
        <v>0</v>
      </c>
      <c r="D1207" s="33">
        <v>0</v>
      </c>
      <c r="E1207" s="33">
        <v>0</v>
      </c>
      <c r="F1207" s="33">
        <f t="shared" si="388"/>
        <v>0</v>
      </c>
      <c r="G1207" s="33">
        <v>2260216</v>
      </c>
      <c r="H1207" s="33">
        <v>1.05100356465448</v>
      </c>
      <c r="I1207" s="33">
        <f t="shared" si="387"/>
        <v>0</v>
      </c>
    </row>
    <row r="1208" spans="1:9" ht="31.5">
      <c r="A1208" s="2" t="s">
        <v>1487</v>
      </c>
      <c r="B1208" s="49" t="s">
        <v>1075</v>
      </c>
      <c r="C1208" s="33">
        <v>0</v>
      </c>
      <c r="D1208" s="33">
        <v>0</v>
      </c>
      <c r="E1208" s="33">
        <v>0</v>
      </c>
      <c r="F1208" s="33">
        <f t="shared" si="388"/>
        <v>0</v>
      </c>
      <c r="G1208" s="33" t="s">
        <v>10</v>
      </c>
      <c r="H1208" s="33">
        <v>1.05100356465448</v>
      </c>
      <c r="I1208" s="6" t="s">
        <v>10</v>
      </c>
    </row>
    <row r="1209" spans="1:9" ht="31.5">
      <c r="A1209" s="2" t="s">
        <v>1488</v>
      </c>
      <c r="B1209" s="49" t="s">
        <v>1095</v>
      </c>
      <c r="C1209" s="33">
        <v>0</v>
      </c>
      <c r="D1209" s="33">
        <v>0</v>
      </c>
      <c r="E1209" s="33">
        <v>0</v>
      </c>
      <c r="F1209" s="33">
        <f t="shared" si="388"/>
        <v>0</v>
      </c>
      <c r="G1209" s="33" t="s">
        <v>10</v>
      </c>
      <c r="H1209" s="33">
        <v>1.05100356465448</v>
      </c>
      <c r="I1209" s="6" t="s">
        <v>10</v>
      </c>
    </row>
    <row r="1210" spans="1:9">
      <c r="A1210" s="2" t="s">
        <v>1489</v>
      </c>
      <c r="B1210" s="49" t="s">
        <v>1079</v>
      </c>
      <c r="C1210" s="33">
        <v>0</v>
      </c>
      <c r="D1210" s="33">
        <f>SUM(D1211:D1222)</f>
        <v>0</v>
      </c>
      <c r="E1210" s="33">
        <f>SUM(E1211:E1222)</f>
        <v>0</v>
      </c>
      <c r="F1210" s="33">
        <f t="shared" si="388"/>
        <v>0</v>
      </c>
      <c r="G1210" s="33" t="s">
        <v>10</v>
      </c>
      <c r="H1210" s="33" t="s">
        <v>10</v>
      </c>
      <c r="I1210" s="33">
        <f>SUM(I1211:I1222)</f>
        <v>0</v>
      </c>
    </row>
    <row r="1211" spans="1:9" ht="31.5">
      <c r="A1211" s="2" t="s">
        <v>1490</v>
      </c>
      <c r="B1211" s="49" t="s">
        <v>1055</v>
      </c>
      <c r="C1211" s="33">
        <v>0</v>
      </c>
      <c r="D1211" s="33">
        <v>0</v>
      </c>
      <c r="E1211" s="33">
        <v>0</v>
      </c>
      <c r="F1211" s="33">
        <f t="shared" si="388"/>
        <v>0</v>
      </c>
      <c r="G1211" s="33" t="s">
        <v>10</v>
      </c>
      <c r="H1211" s="33">
        <v>1.05100356465448</v>
      </c>
      <c r="I1211" s="6" t="s">
        <v>10</v>
      </c>
    </row>
    <row r="1212" spans="1:9" ht="31.5">
      <c r="A1212" s="2" t="s">
        <v>1491</v>
      </c>
      <c r="B1212" s="49" t="s">
        <v>1057</v>
      </c>
      <c r="C1212" s="33">
        <v>0</v>
      </c>
      <c r="D1212" s="33">
        <v>0</v>
      </c>
      <c r="E1212" s="33">
        <v>0</v>
      </c>
      <c r="F1212" s="33">
        <f t="shared" si="388"/>
        <v>0</v>
      </c>
      <c r="G1212" s="33" t="s">
        <v>10</v>
      </c>
      <c r="H1212" s="33">
        <v>1.05100356465448</v>
      </c>
      <c r="I1212" s="6" t="s">
        <v>10</v>
      </c>
    </row>
    <row r="1213" spans="1:9" ht="31.5">
      <c r="A1213" s="2" t="s">
        <v>1492</v>
      </c>
      <c r="B1213" s="49" t="s">
        <v>1059</v>
      </c>
      <c r="C1213" s="33">
        <v>0</v>
      </c>
      <c r="D1213" s="33">
        <v>0</v>
      </c>
      <c r="E1213" s="33">
        <v>0</v>
      </c>
      <c r="F1213" s="33">
        <f t="shared" si="388"/>
        <v>0</v>
      </c>
      <c r="G1213" s="33" t="s">
        <v>10</v>
      </c>
      <c r="H1213" s="33">
        <v>1.05100356465448</v>
      </c>
      <c r="I1213" s="6" t="s">
        <v>10</v>
      </c>
    </row>
    <row r="1214" spans="1:9" ht="31.5">
      <c r="A1214" s="2" t="s">
        <v>1493</v>
      </c>
      <c r="B1214" s="49" t="s">
        <v>1061</v>
      </c>
      <c r="C1214" s="33">
        <v>0</v>
      </c>
      <c r="D1214" s="33">
        <v>0</v>
      </c>
      <c r="E1214" s="33">
        <v>0</v>
      </c>
      <c r="F1214" s="33">
        <f t="shared" si="388"/>
        <v>0</v>
      </c>
      <c r="G1214" s="33" t="s">
        <v>10</v>
      </c>
      <c r="H1214" s="33">
        <v>1.05100356465448</v>
      </c>
      <c r="I1214" s="6" t="s">
        <v>10</v>
      </c>
    </row>
    <row r="1215" spans="1:9" ht="31.5">
      <c r="A1215" s="2" t="s">
        <v>1494</v>
      </c>
      <c r="B1215" s="49" t="s">
        <v>1085</v>
      </c>
      <c r="C1215" s="33">
        <v>0</v>
      </c>
      <c r="D1215" s="33">
        <v>0</v>
      </c>
      <c r="E1215" s="33">
        <v>0</v>
      </c>
      <c r="F1215" s="33">
        <f t="shared" si="388"/>
        <v>0</v>
      </c>
      <c r="G1215" s="33" t="s">
        <v>10</v>
      </c>
      <c r="H1215" s="33">
        <v>1.05100356465448</v>
      </c>
      <c r="I1215" s="6" t="s">
        <v>10</v>
      </c>
    </row>
    <row r="1216" spans="1:9" ht="31.5">
      <c r="A1216" s="2" t="s">
        <v>1495</v>
      </c>
      <c r="B1216" s="49" t="s">
        <v>1087</v>
      </c>
      <c r="C1216" s="33">
        <v>0</v>
      </c>
      <c r="D1216" s="33">
        <v>0</v>
      </c>
      <c r="E1216" s="33">
        <v>0</v>
      </c>
      <c r="F1216" s="33">
        <f t="shared" si="388"/>
        <v>0</v>
      </c>
      <c r="G1216" s="33" t="s">
        <v>10</v>
      </c>
      <c r="H1216" s="33">
        <v>1.05100356465448</v>
      </c>
      <c r="I1216" s="6" t="s">
        <v>10</v>
      </c>
    </row>
    <row r="1217" spans="1:9" ht="31.5">
      <c r="A1217" s="2" t="s">
        <v>1496</v>
      </c>
      <c r="B1217" s="49" t="s">
        <v>1067</v>
      </c>
      <c r="C1217" s="33">
        <v>0</v>
      </c>
      <c r="D1217" s="33">
        <v>0</v>
      </c>
      <c r="E1217" s="33">
        <v>0</v>
      </c>
      <c r="F1217" s="33">
        <f t="shared" si="388"/>
        <v>0</v>
      </c>
      <c r="G1217" s="33" t="s">
        <v>10</v>
      </c>
      <c r="H1217" s="33">
        <v>1.05100356465448</v>
      </c>
      <c r="I1217" s="6" t="s">
        <v>10</v>
      </c>
    </row>
    <row r="1218" spans="1:9" ht="31.5">
      <c r="A1218" s="2" t="s">
        <v>1497</v>
      </c>
      <c r="B1218" s="49" t="s">
        <v>1069</v>
      </c>
      <c r="C1218" s="33">
        <v>0</v>
      </c>
      <c r="D1218" s="33">
        <v>0</v>
      </c>
      <c r="E1218" s="33">
        <v>0</v>
      </c>
      <c r="F1218" s="33">
        <f t="shared" si="388"/>
        <v>0</v>
      </c>
      <c r="G1218" s="33" t="s">
        <v>10</v>
      </c>
      <c r="H1218" s="33">
        <v>1.05100356465448</v>
      </c>
      <c r="I1218" s="6" t="s">
        <v>10</v>
      </c>
    </row>
    <row r="1219" spans="1:9" ht="47.25">
      <c r="A1219" s="2" t="s">
        <v>1498</v>
      </c>
      <c r="B1219" s="49" t="s">
        <v>1071</v>
      </c>
      <c r="C1219" s="33">
        <v>0</v>
      </c>
      <c r="D1219" s="33">
        <v>0</v>
      </c>
      <c r="E1219" s="33">
        <v>0</v>
      </c>
      <c r="F1219" s="33">
        <f t="shared" si="388"/>
        <v>0</v>
      </c>
      <c r="G1219" s="33" t="s">
        <v>10</v>
      </c>
      <c r="H1219" s="33">
        <v>1.05100356465448</v>
      </c>
      <c r="I1219" s="6" t="s">
        <v>10</v>
      </c>
    </row>
    <row r="1220" spans="1:9" ht="31.5">
      <c r="A1220" s="2" t="s">
        <v>1499</v>
      </c>
      <c r="B1220" s="49" t="s">
        <v>1073</v>
      </c>
      <c r="C1220" s="33">
        <v>0</v>
      </c>
      <c r="D1220" s="33">
        <v>0</v>
      </c>
      <c r="E1220" s="33">
        <v>0</v>
      </c>
      <c r="F1220" s="33">
        <f t="shared" si="388"/>
        <v>0</v>
      </c>
      <c r="G1220" s="33" t="s">
        <v>10</v>
      </c>
      <c r="H1220" s="33">
        <v>1.05100356465448</v>
      </c>
      <c r="I1220" s="6" t="s">
        <v>10</v>
      </c>
    </row>
    <row r="1221" spans="1:9" ht="31.5">
      <c r="A1221" s="2" t="s">
        <v>1500</v>
      </c>
      <c r="B1221" s="49" t="s">
        <v>1075</v>
      </c>
      <c r="C1221" s="33">
        <v>0</v>
      </c>
      <c r="D1221" s="33">
        <v>0</v>
      </c>
      <c r="E1221" s="33">
        <v>0</v>
      </c>
      <c r="F1221" s="33">
        <f t="shared" si="388"/>
        <v>0</v>
      </c>
      <c r="G1221" s="6" t="s">
        <v>10</v>
      </c>
      <c r="H1221" s="33">
        <v>1.05100356465448</v>
      </c>
      <c r="I1221" s="6" t="s">
        <v>10</v>
      </c>
    </row>
    <row r="1222" spans="1:9" ht="31.5">
      <c r="A1222" s="2" t="s">
        <v>1501</v>
      </c>
      <c r="B1222" s="49" t="s">
        <v>1095</v>
      </c>
      <c r="C1222" s="33">
        <v>0</v>
      </c>
      <c r="D1222" s="33">
        <v>0</v>
      </c>
      <c r="E1222" s="33">
        <v>0</v>
      </c>
      <c r="F1222" s="33">
        <f t="shared" si="388"/>
        <v>0</v>
      </c>
      <c r="G1222" s="33" t="s">
        <v>10</v>
      </c>
      <c r="H1222" s="33">
        <v>1.05100356465448</v>
      </c>
      <c r="I1222" s="6" t="s">
        <v>10</v>
      </c>
    </row>
    <row r="1223" spans="1:9" ht="31.5">
      <c r="A1223" s="34" t="s">
        <v>1502</v>
      </c>
      <c r="B1223" s="71" t="s">
        <v>6</v>
      </c>
      <c r="C1223" s="42">
        <v>2.8860000000000001</v>
      </c>
      <c r="D1223" s="42">
        <f>D1224+D1259</f>
        <v>7.5629999999999997</v>
      </c>
      <c r="E1223" s="42">
        <f>E1224+E1259</f>
        <v>6.5490000000000004</v>
      </c>
      <c r="F1223" s="35">
        <f t="shared" si="388"/>
        <v>5.6660000000000004</v>
      </c>
      <c r="G1223" s="42" t="s">
        <v>10</v>
      </c>
      <c r="H1223" s="42" t="s">
        <v>10</v>
      </c>
      <c r="I1223" s="42">
        <f>I1224+I1259</f>
        <v>8986.7504585858223</v>
      </c>
    </row>
    <row r="1224" spans="1:9">
      <c r="A1224" s="2" t="s">
        <v>1503</v>
      </c>
      <c r="B1224" s="49" t="s">
        <v>53</v>
      </c>
      <c r="C1224" s="6">
        <v>2.8860000000000001</v>
      </c>
      <c r="D1224" s="6">
        <f>D1225+D1242</f>
        <v>7.5129999999999999</v>
      </c>
      <c r="E1224" s="6">
        <f>E1225+E1242</f>
        <v>6.5090000000000003</v>
      </c>
      <c r="F1224" s="6">
        <f t="shared" si="388"/>
        <v>5.6360000000000001</v>
      </c>
      <c r="G1224" s="6" t="s">
        <v>10</v>
      </c>
      <c r="H1224" s="6" t="s">
        <v>10</v>
      </c>
      <c r="I1224" s="6">
        <f>I1225+I1242</f>
        <v>8922.1881188818425</v>
      </c>
    </row>
    <row r="1225" spans="1:9">
      <c r="A1225" s="2" t="s">
        <v>1504</v>
      </c>
      <c r="B1225" s="49" t="s">
        <v>1126</v>
      </c>
      <c r="C1225" s="33">
        <v>2.2800000000000002</v>
      </c>
      <c r="D1225" s="33">
        <f>SUM(D1226:D1241)</f>
        <v>2.2069999999999999</v>
      </c>
      <c r="E1225" s="33">
        <f>SUM(E1226:E1241)</f>
        <v>2.101</v>
      </c>
      <c r="F1225" s="33">
        <f t="shared" si="388"/>
        <v>2.1960000000000002</v>
      </c>
      <c r="G1225" s="33" t="s">
        <v>10</v>
      </c>
      <c r="H1225" s="33" t="s">
        <v>10</v>
      </c>
      <c r="I1225" s="33">
        <f>SUM(I1226:I1241)</f>
        <v>8922.1881188818425</v>
      </c>
    </row>
    <row r="1226" spans="1:9" ht="31.5">
      <c r="A1226" s="2" t="s">
        <v>1505</v>
      </c>
      <c r="B1226" s="49" t="s">
        <v>1128</v>
      </c>
      <c r="C1226" s="33">
        <v>0</v>
      </c>
      <c r="D1226" s="33">
        <v>0</v>
      </c>
      <c r="E1226" s="33">
        <v>0</v>
      </c>
      <c r="F1226" s="33">
        <f t="shared" si="388"/>
        <v>0</v>
      </c>
      <c r="G1226" s="33">
        <v>3177130</v>
      </c>
      <c r="H1226" s="33">
        <v>1.05100356465448</v>
      </c>
      <c r="I1226" s="33">
        <f t="shared" ref="I1226:I1239" si="389">(F1226*G1226*H1226)/1000</f>
        <v>0</v>
      </c>
    </row>
    <row r="1227" spans="1:9" ht="31.5">
      <c r="A1227" s="2" t="s">
        <v>1506</v>
      </c>
      <c r="B1227" s="49" t="s">
        <v>1130</v>
      </c>
      <c r="C1227" s="33">
        <v>0.20499999999999999</v>
      </c>
      <c r="D1227" s="33">
        <v>0.20399999999999999</v>
      </c>
      <c r="E1227" s="33">
        <v>0.19900000000000001</v>
      </c>
      <c r="F1227" s="33">
        <f t="shared" si="388"/>
        <v>0.20266666666666666</v>
      </c>
      <c r="G1227" s="33">
        <v>3177130</v>
      </c>
      <c r="H1227" s="33">
        <v>1.05100356465448</v>
      </c>
      <c r="I1227" s="33">
        <f t="shared" si="389"/>
        <v>676.73945762179278</v>
      </c>
    </row>
    <row r="1228" spans="1:9" ht="47.25">
      <c r="A1228" s="2" t="s">
        <v>1507</v>
      </c>
      <c r="B1228" s="49" t="s">
        <v>1132</v>
      </c>
      <c r="C1228" s="33">
        <v>0.61799999999999999</v>
      </c>
      <c r="D1228" s="33">
        <v>0.26800000000000002</v>
      </c>
      <c r="E1228" s="33">
        <v>0.32900000000000001</v>
      </c>
      <c r="F1228" s="33">
        <f t="shared" si="388"/>
        <v>0.40500000000000003</v>
      </c>
      <c r="G1228" s="33">
        <v>2252025</v>
      </c>
      <c r="H1228" s="33">
        <v>1.05100356465448</v>
      </c>
      <c r="I1228" s="33">
        <f t="shared" si="389"/>
        <v>958.58895258985729</v>
      </c>
    </row>
    <row r="1229" spans="1:9" ht="31.5">
      <c r="A1229" s="2" t="s">
        <v>1508</v>
      </c>
      <c r="B1229" s="49" t="s">
        <v>1134</v>
      </c>
      <c r="C1229" s="33">
        <v>0</v>
      </c>
      <c r="D1229" s="33">
        <v>0.123</v>
      </c>
      <c r="E1229" s="33">
        <v>0.12</v>
      </c>
      <c r="F1229" s="33">
        <f t="shared" si="388"/>
        <v>8.1000000000000003E-2</v>
      </c>
      <c r="G1229" s="33">
        <v>2252025</v>
      </c>
      <c r="H1229" s="33">
        <v>1.05100356465448</v>
      </c>
      <c r="I1229" s="33">
        <f t="shared" si="389"/>
        <v>191.71779051797142</v>
      </c>
    </row>
    <row r="1230" spans="1:9" ht="47.25">
      <c r="A1230" s="2" t="s">
        <v>1509</v>
      </c>
      <c r="B1230" s="49" t="s">
        <v>1136</v>
      </c>
      <c r="C1230" s="33">
        <v>0.61299999999999999</v>
      </c>
      <c r="D1230" s="33">
        <v>0.70799999999999996</v>
      </c>
      <c r="E1230" s="33">
        <v>0.59599999999999997</v>
      </c>
      <c r="F1230" s="33">
        <f t="shared" si="388"/>
        <v>0.6389999999999999</v>
      </c>
      <c r="G1230" s="33">
        <v>3455370</v>
      </c>
      <c r="H1230" s="33">
        <v>1.05100356465448</v>
      </c>
      <c r="I1230" s="33">
        <f t="shared" si="389"/>
        <v>2320.5963536208956</v>
      </c>
    </row>
    <row r="1231" spans="1:9" ht="31.5">
      <c r="A1231" s="2" t="s">
        <v>1510</v>
      </c>
      <c r="B1231" s="49" t="s">
        <v>1138</v>
      </c>
      <c r="C1231" s="33">
        <v>0.53100000000000003</v>
      </c>
      <c r="D1231" s="33">
        <v>0</v>
      </c>
      <c r="E1231" s="33">
        <v>0</v>
      </c>
      <c r="F1231" s="33">
        <f t="shared" si="388"/>
        <v>0.17700000000000002</v>
      </c>
      <c r="G1231" s="33">
        <v>3455370</v>
      </c>
      <c r="H1231" s="33">
        <v>1.05100356465448</v>
      </c>
      <c r="I1231" s="33">
        <f t="shared" si="389"/>
        <v>642.79429513442676</v>
      </c>
    </row>
    <row r="1232" spans="1:9" ht="47.25">
      <c r="A1232" s="2" t="s">
        <v>1511</v>
      </c>
      <c r="B1232" s="49" t="s">
        <v>1140</v>
      </c>
      <c r="C1232" s="33">
        <v>0</v>
      </c>
      <c r="D1232" s="33">
        <v>0</v>
      </c>
      <c r="E1232" s="33">
        <v>0</v>
      </c>
      <c r="F1232" s="33">
        <f t="shared" si="388"/>
        <v>0</v>
      </c>
      <c r="G1232" s="33">
        <v>5963147</v>
      </c>
      <c r="H1232" s="33">
        <v>1.05100356465448</v>
      </c>
      <c r="I1232" s="33">
        <f t="shared" si="389"/>
        <v>0</v>
      </c>
    </row>
    <row r="1233" spans="1:9" ht="31.5">
      <c r="A1233" s="2" t="s">
        <v>1512</v>
      </c>
      <c r="B1233" s="49" t="s">
        <v>1142</v>
      </c>
      <c r="C1233" s="33">
        <v>0</v>
      </c>
      <c r="D1233" s="33">
        <v>0</v>
      </c>
      <c r="E1233" s="33">
        <v>0</v>
      </c>
      <c r="F1233" s="33">
        <f t="shared" si="388"/>
        <v>0</v>
      </c>
      <c r="G1233" s="33">
        <v>5963147</v>
      </c>
      <c r="H1233" s="33">
        <v>1.05100356465448</v>
      </c>
      <c r="I1233" s="33">
        <f t="shared" si="389"/>
        <v>0</v>
      </c>
    </row>
    <row r="1234" spans="1:9" ht="31.5">
      <c r="A1234" s="2" t="s">
        <v>1513</v>
      </c>
      <c r="B1234" s="49" t="s">
        <v>1144</v>
      </c>
      <c r="C1234" s="33">
        <v>0</v>
      </c>
      <c r="D1234" s="33">
        <v>0</v>
      </c>
      <c r="E1234" s="33">
        <v>0</v>
      </c>
      <c r="F1234" s="33">
        <f t="shared" si="388"/>
        <v>0</v>
      </c>
      <c r="G1234" s="33">
        <v>2698008</v>
      </c>
      <c r="H1234" s="33">
        <v>1.05100356465448</v>
      </c>
      <c r="I1234" s="33">
        <f t="shared" si="389"/>
        <v>0</v>
      </c>
    </row>
    <row r="1235" spans="1:9" ht="31.5">
      <c r="A1235" s="2" t="s">
        <v>1514</v>
      </c>
      <c r="B1235" s="49" t="s">
        <v>1146</v>
      </c>
      <c r="C1235" s="33">
        <v>0</v>
      </c>
      <c r="D1235" s="33">
        <v>0</v>
      </c>
      <c r="E1235" s="33">
        <v>0</v>
      </c>
      <c r="F1235" s="33">
        <f t="shared" si="388"/>
        <v>0</v>
      </c>
      <c r="G1235" s="33">
        <v>2698008</v>
      </c>
      <c r="H1235" s="33">
        <v>1.05100356465448</v>
      </c>
      <c r="I1235" s="33">
        <f t="shared" si="389"/>
        <v>0</v>
      </c>
    </row>
    <row r="1236" spans="1:9" ht="47.25">
      <c r="A1236" s="2" t="s">
        <v>1515</v>
      </c>
      <c r="B1236" s="49" t="s">
        <v>1148</v>
      </c>
      <c r="C1236" s="33">
        <v>0</v>
      </c>
      <c r="D1236" s="33">
        <v>0.23599999999999999</v>
      </c>
      <c r="E1236" s="33">
        <v>0.30399999999999999</v>
      </c>
      <c r="F1236" s="33">
        <f t="shared" si="388"/>
        <v>0.18000000000000002</v>
      </c>
      <c r="G1236" s="33">
        <v>5490951</v>
      </c>
      <c r="H1236" s="33">
        <v>1.05100356465448</v>
      </c>
      <c r="I1236" s="33">
        <f t="shared" si="389"/>
        <v>1038.7816333817548</v>
      </c>
    </row>
    <row r="1237" spans="1:9" ht="31.5">
      <c r="A1237" s="2" t="s">
        <v>1516</v>
      </c>
      <c r="B1237" s="49" t="s">
        <v>1150</v>
      </c>
      <c r="C1237" s="33">
        <v>0</v>
      </c>
      <c r="D1237" s="33">
        <v>4.2999999999999997E-2</v>
      </c>
      <c r="E1237" s="33">
        <v>0.03</v>
      </c>
      <c r="F1237" s="33">
        <f t="shared" si="388"/>
        <v>2.4333333333333332E-2</v>
      </c>
      <c r="G1237" s="33">
        <v>5490951</v>
      </c>
      <c r="H1237" s="33">
        <v>1.05100356465448</v>
      </c>
      <c r="I1237" s="33">
        <f t="shared" si="389"/>
        <v>140.42788747568167</v>
      </c>
    </row>
    <row r="1238" spans="1:9" ht="47.25">
      <c r="A1238" s="2" t="s">
        <v>1517</v>
      </c>
      <c r="B1238" s="49" t="s">
        <v>1152</v>
      </c>
      <c r="C1238" s="33">
        <v>0.313</v>
      </c>
      <c r="D1238" s="33">
        <v>0.625</v>
      </c>
      <c r="E1238" s="33">
        <v>0.52300000000000002</v>
      </c>
      <c r="F1238" s="33">
        <f t="shared" si="388"/>
        <v>0.48699999999999993</v>
      </c>
      <c r="G1238" s="33">
        <v>5768500</v>
      </c>
      <c r="H1238" s="33">
        <v>1.05100356465448</v>
      </c>
      <c r="I1238" s="33">
        <f t="shared" si="389"/>
        <v>2952.5417485394619</v>
      </c>
    </row>
    <row r="1239" spans="1:9" ht="31.5">
      <c r="A1239" s="2" t="s">
        <v>1518</v>
      </c>
      <c r="B1239" s="49" t="s">
        <v>1154</v>
      </c>
      <c r="C1239" s="33">
        <v>0</v>
      </c>
      <c r="D1239" s="33">
        <v>0</v>
      </c>
      <c r="E1239" s="33">
        <v>0</v>
      </c>
      <c r="F1239" s="33">
        <f t="shared" si="388"/>
        <v>0</v>
      </c>
      <c r="G1239" s="33">
        <v>5768500</v>
      </c>
      <c r="H1239" s="33">
        <v>1.05100356465448</v>
      </c>
      <c r="I1239" s="33">
        <f t="shared" si="389"/>
        <v>0</v>
      </c>
    </row>
    <row r="1240" spans="1:9" ht="47.25">
      <c r="A1240" s="2" t="s">
        <v>1519</v>
      </c>
      <c r="B1240" s="49" t="s">
        <v>1156</v>
      </c>
      <c r="C1240" s="33">
        <v>0</v>
      </c>
      <c r="D1240" s="33">
        <v>0</v>
      </c>
      <c r="E1240" s="33">
        <v>0</v>
      </c>
      <c r="F1240" s="33">
        <f t="shared" si="388"/>
        <v>0</v>
      </c>
      <c r="G1240" s="33" t="s">
        <v>10</v>
      </c>
      <c r="H1240" s="33">
        <v>1.05100356465448</v>
      </c>
      <c r="I1240" s="6" t="s">
        <v>10</v>
      </c>
    </row>
    <row r="1241" spans="1:9" ht="31.5">
      <c r="A1241" s="2" t="s">
        <v>1520</v>
      </c>
      <c r="B1241" s="49" t="s">
        <v>1158</v>
      </c>
      <c r="C1241" s="33">
        <v>0</v>
      </c>
      <c r="D1241" s="33">
        <v>0</v>
      </c>
      <c r="E1241" s="33">
        <v>0</v>
      </c>
      <c r="F1241" s="33">
        <f t="shared" si="388"/>
        <v>0</v>
      </c>
      <c r="G1241" s="33" t="s">
        <v>10</v>
      </c>
      <c r="H1241" s="33">
        <v>1.05100356465448</v>
      </c>
      <c r="I1241" s="6" t="s">
        <v>10</v>
      </c>
    </row>
    <row r="1242" spans="1:9">
      <c r="A1242" s="2" t="s">
        <v>1521</v>
      </c>
      <c r="B1242" s="49" t="s">
        <v>1160</v>
      </c>
      <c r="C1242" s="33">
        <v>0.60599999999999998</v>
      </c>
      <c r="D1242" s="33">
        <f>SUM(D1243:D1258)</f>
        <v>5.306</v>
      </c>
      <c r="E1242" s="33">
        <f>SUM(E1243:E1258)</f>
        <v>4.4080000000000004</v>
      </c>
      <c r="F1242" s="33">
        <f t="shared" si="388"/>
        <v>3.44</v>
      </c>
      <c r="G1242" s="33" t="s">
        <v>10</v>
      </c>
      <c r="H1242" s="33" t="s">
        <v>10</v>
      </c>
      <c r="I1242" s="33">
        <f>SUM(I1243:I1258)</f>
        <v>0</v>
      </c>
    </row>
    <row r="1243" spans="1:9" ht="31.5">
      <c r="A1243" s="2" t="s">
        <v>1522</v>
      </c>
      <c r="B1243" s="49" t="s">
        <v>1128</v>
      </c>
      <c r="C1243" s="33">
        <v>0</v>
      </c>
      <c r="D1243" s="33">
        <v>0</v>
      </c>
      <c r="E1243" s="33">
        <v>0</v>
      </c>
      <c r="F1243" s="33">
        <f t="shared" si="388"/>
        <v>0</v>
      </c>
      <c r="G1243" s="33" t="s">
        <v>10</v>
      </c>
      <c r="H1243" s="33">
        <v>1.05100356465448</v>
      </c>
      <c r="I1243" s="6" t="s">
        <v>10</v>
      </c>
    </row>
    <row r="1244" spans="1:9" ht="31.5">
      <c r="A1244" s="2" t="s">
        <v>1523</v>
      </c>
      <c r="B1244" s="49" t="s">
        <v>1130</v>
      </c>
      <c r="C1244" s="33">
        <v>0</v>
      </c>
      <c r="D1244" s="33">
        <v>0</v>
      </c>
      <c r="E1244" s="33">
        <v>0</v>
      </c>
      <c r="F1244" s="33">
        <f t="shared" si="388"/>
        <v>0</v>
      </c>
      <c r="G1244" s="33" t="s">
        <v>10</v>
      </c>
      <c r="H1244" s="33">
        <v>1.05100356465448</v>
      </c>
      <c r="I1244" s="6" t="s">
        <v>10</v>
      </c>
    </row>
    <row r="1245" spans="1:9" ht="47.25">
      <c r="A1245" s="2" t="s">
        <v>1524</v>
      </c>
      <c r="B1245" s="49" t="s">
        <v>1132</v>
      </c>
      <c r="C1245" s="33">
        <v>0</v>
      </c>
      <c r="D1245" s="33">
        <v>0.218</v>
      </c>
      <c r="E1245" s="33">
        <v>0.20899999999999999</v>
      </c>
      <c r="F1245" s="33">
        <f t="shared" si="388"/>
        <v>0.14233333333333334</v>
      </c>
      <c r="G1245" s="33" t="s">
        <v>10</v>
      </c>
      <c r="H1245" s="33">
        <v>1.05100356465448</v>
      </c>
      <c r="I1245" s="6" t="s">
        <v>10</v>
      </c>
    </row>
    <row r="1246" spans="1:9" ht="31.5">
      <c r="A1246" s="2" t="s">
        <v>1525</v>
      </c>
      <c r="B1246" s="49" t="s">
        <v>1134</v>
      </c>
      <c r="C1246" s="33">
        <v>0</v>
      </c>
      <c r="D1246" s="33">
        <v>0.28799999999999998</v>
      </c>
      <c r="E1246" s="33">
        <v>0.15</v>
      </c>
      <c r="F1246" s="33">
        <f t="shared" si="388"/>
        <v>0.14599999999999999</v>
      </c>
      <c r="G1246" s="33" t="s">
        <v>10</v>
      </c>
      <c r="H1246" s="33">
        <v>1.05100356465448</v>
      </c>
      <c r="I1246" s="6" t="s">
        <v>10</v>
      </c>
    </row>
    <row r="1247" spans="1:9" ht="47.25">
      <c r="A1247" s="2" t="s">
        <v>1526</v>
      </c>
      <c r="B1247" s="49" t="s">
        <v>1136</v>
      </c>
      <c r="C1247" s="33">
        <v>0</v>
      </c>
      <c r="D1247" s="33">
        <v>1.0720000000000001</v>
      </c>
      <c r="E1247" s="33">
        <v>0.99</v>
      </c>
      <c r="F1247" s="33">
        <f t="shared" si="388"/>
        <v>0.68733333333333346</v>
      </c>
      <c r="G1247" s="33" t="s">
        <v>10</v>
      </c>
      <c r="H1247" s="33">
        <v>1.05100356465448</v>
      </c>
      <c r="I1247" s="6" t="s">
        <v>10</v>
      </c>
    </row>
    <row r="1248" spans="1:9" ht="31.5">
      <c r="A1248" s="2" t="s">
        <v>1527</v>
      </c>
      <c r="B1248" s="49" t="s">
        <v>1138</v>
      </c>
      <c r="C1248" s="33">
        <v>0.42499999999999999</v>
      </c>
      <c r="D1248" s="33">
        <v>2.198</v>
      </c>
      <c r="E1248" s="33">
        <v>1.5289999999999999</v>
      </c>
      <c r="F1248" s="33">
        <f t="shared" si="388"/>
        <v>1.3839999999999997</v>
      </c>
      <c r="G1248" s="33" t="s">
        <v>10</v>
      </c>
      <c r="H1248" s="33">
        <v>1.05100356465448</v>
      </c>
      <c r="I1248" s="6" t="s">
        <v>10</v>
      </c>
    </row>
    <row r="1249" spans="1:9" ht="47.25">
      <c r="A1249" s="2" t="s">
        <v>1528</v>
      </c>
      <c r="B1249" s="49" t="s">
        <v>1140</v>
      </c>
      <c r="C1249" s="33">
        <v>0</v>
      </c>
      <c r="D1249" s="33">
        <v>1.53</v>
      </c>
      <c r="E1249" s="33">
        <v>1.53</v>
      </c>
      <c r="F1249" s="33">
        <f t="shared" si="388"/>
        <v>1.02</v>
      </c>
      <c r="G1249" s="33" t="s">
        <v>10</v>
      </c>
      <c r="H1249" s="33">
        <v>1.05100356465448</v>
      </c>
      <c r="I1249" s="6" t="s">
        <v>10</v>
      </c>
    </row>
    <row r="1250" spans="1:9" ht="31.5">
      <c r="A1250" s="2" t="s">
        <v>1529</v>
      </c>
      <c r="B1250" s="49" t="s">
        <v>1142</v>
      </c>
      <c r="C1250" s="33">
        <v>0</v>
      </c>
      <c r="D1250" s="33">
        <v>0</v>
      </c>
      <c r="E1250" s="33">
        <v>0</v>
      </c>
      <c r="F1250" s="33">
        <f t="shared" si="388"/>
        <v>0</v>
      </c>
      <c r="G1250" s="33" t="s">
        <v>10</v>
      </c>
      <c r="H1250" s="33">
        <v>1.05100356465448</v>
      </c>
      <c r="I1250" s="6" t="s">
        <v>10</v>
      </c>
    </row>
    <row r="1251" spans="1:9" ht="31.5">
      <c r="A1251" s="2" t="s">
        <v>1530</v>
      </c>
      <c r="B1251" s="49" t="s">
        <v>1144</v>
      </c>
      <c r="C1251" s="33">
        <v>0</v>
      </c>
      <c r="D1251" s="33">
        <v>0</v>
      </c>
      <c r="E1251" s="33">
        <v>0</v>
      </c>
      <c r="F1251" s="33">
        <f t="shared" si="388"/>
        <v>0</v>
      </c>
      <c r="G1251" s="33" t="s">
        <v>10</v>
      </c>
      <c r="H1251" s="33">
        <v>1.05100356465448</v>
      </c>
      <c r="I1251" s="6" t="s">
        <v>10</v>
      </c>
    </row>
    <row r="1252" spans="1:9" ht="31.5">
      <c r="A1252" s="2" t="s">
        <v>1531</v>
      </c>
      <c r="B1252" s="49" t="s">
        <v>1146</v>
      </c>
      <c r="C1252" s="33">
        <v>0</v>
      </c>
      <c r="D1252" s="33">
        <v>0</v>
      </c>
      <c r="E1252" s="33">
        <v>0</v>
      </c>
      <c r="F1252" s="33">
        <f t="shared" si="388"/>
        <v>0</v>
      </c>
      <c r="G1252" s="33" t="s">
        <v>10</v>
      </c>
      <c r="H1252" s="33">
        <v>1.05100356465448</v>
      </c>
      <c r="I1252" s="6" t="s">
        <v>10</v>
      </c>
    </row>
    <row r="1253" spans="1:9" ht="47.25">
      <c r="A1253" s="2" t="s">
        <v>1532</v>
      </c>
      <c r="B1253" s="49" t="s">
        <v>1148</v>
      </c>
      <c r="C1253" s="33">
        <v>0</v>
      </c>
      <c r="D1253" s="33">
        <v>0</v>
      </c>
      <c r="E1253" s="33">
        <v>0</v>
      </c>
      <c r="F1253" s="33">
        <f t="shared" si="388"/>
        <v>0</v>
      </c>
      <c r="G1253" s="33" t="s">
        <v>10</v>
      </c>
      <c r="H1253" s="33">
        <v>1.05100356465448</v>
      </c>
      <c r="I1253" s="6" t="s">
        <v>10</v>
      </c>
    </row>
    <row r="1254" spans="1:9" ht="31.5">
      <c r="A1254" s="2" t="s">
        <v>1533</v>
      </c>
      <c r="B1254" s="49" t="s">
        <v>1150</v>
      </c>
      <c r="C1254" s="33">
        <v>0.18099999999999999</v>
      </c>
      <c r="D1254" s="33">
        <v>0</v>
      </c>
      <c r="E1254" s="33">
        <v>0</v>
      </c>
      <c r="F1254" s="33">
        <f t="shared" si="388"/>
        <v>6.0333333333333329E-2</v>
      </c>
      <c r="G1254" s="33" t="s">
        <v>10</v>
      </c>
      <c r="H1254" s="33">
        <v>1.05100356465448</v>
      </c>
      <c r="I1254" s="6" t="s">
        <v>10</v>
      </c>
    </row>
    <row r="1255" spans="1:9" ht="47.25">
      <c r="A1255" s="2" t="s">
        <v>1534</v>
      </c>
      <c r="B1255" s="49" t="s">
        <v>1152</v>
      </c>
      <c r="C1255" s="33">
        <v>0</v>
      </c>
      <c r="D1255" s="33">
        <v>0</v>
      </c>
      <c r="E1255" s="33">
        <v>0</v>
      </c>
      <c r="F1255" s="33">
        <f t="shared" si="388"/>
        <v>0</v>
      </c>
      <c r="G1255" s="33" t="s">
        <v>10</v>
      </c>
      <c r="H1255" s="33">
        <v>1.05100356465448</v>
      </c>
      <c r="I1255" s="6" t="s">
        <v>10</v>
      </c>
    </row>
    <row r="1256" spans="1:9" ht="31.5">
      <c r="A1256" s="2" t="s">
        <v>1535</v>
      </c>
      <c r="B1256" s="49" t="s">
        <v>1154</v>
      </c>
      <c r="C1256" s="33">
        <v>0</v>
      </c>
      <c r="D1256" s="33">
        <v>0</v>
      </c>
      <c r="E1256" s="33">
        <v>0</v>
      </c>
      <c r="F1256" s="33">
        <f t="shared" si="388"/>
        <v>0</v>
      </c>
      <c r="G1256" s="33" t="s">
        <v>10</v>
      </c>
      <c r="H1256" s="33">
        <v>1.05100356465448</v>
      </c>
      <c r="I1256" s="6" t="s">
        <v>10</v>
      </c>
    </row>
    <row r="1257" spans="1:9" ht="47.25">
      <c r="A1257" s="2" t="s">
        <v>1536</v>
      </c>
      <c r="B1257" s="49" t="s">
        <v>1156</v>
      </c>
      <c r="C1257" s="33">
        <v>0</v>
      </c>
      <c r="D1257" s="33">
        <v>0</v>
      </c>
      <c r="E1257" s="33">
        <v>0</v>
      </c>
      <c r="F1257" s="33">
        <f t="shared" si="388"/>
        <v>0</v>
      </c>
      <c r="G1257" s="33" t="s">
        <v>10</v>
      </c>
      <c r="H1257" s="33">
        <v>1.05100356465448</v>
      </c>
      <c r="I1257" s="6" t="s">
        <v>10</v>
      </c>
    </row>
    <row r="1258" spans="1:9" ht="31.5">
      <c r="A1258" s="2" t="s">
        <v>1537</v>
      </c>
      <c r="B1258" s="49" t="s">
        <v>1158</v>
      </c>
      <c r="C1258" s="33">
        <v>0</v>
      </c>
      <c r="D1258" s="33">
        <v>0</v>
      </c>
      <c r="E1258" s="33">
        <v>0</v>
      </c>
      <c r="F1258" s="33">
        <f t="shared" si="388"/>
        <v>0</v>
      </c>
      <c r="G1258" s="33" t="s">
        <v>10</v>
      </c>
      <c r="H1258" s="33">
        <v>1.05100356465448</v>
      </c>
      <c r="I1258" s="6" t="s">
        <v>10</v>
      </c>
    </row>
    <row r="1259" spans="1:9">
      <c r="A1259" s="2" t="s">
        <v>1538</v>
      </c>
      <c r="B1259" s="49" t="s">
        <v>54</v>
      </c>
      <c r="C1259" s="6">
        <v>0</v>
      </c>
      <c r="D1259" s="6">
        <f>D1260+D1277</f>
        <v>4.9999999999999996E-2</v>
      </c>
      <c r="E1259" s="6">
        <f>E1260+E1277</f>
        <v>0.04</v>
      </c>
      <c r="F1259" s="6">
        <f t="shared" si="388"/>
        <v>0.03</v>
      </c>
      <c r="G1259" s="6" t="s">
        <v>10</v>
      </c>
      <c r="H1259" s="6" t="s">
        <v>10</v>
      </c>
      <c r="I1259" s="6">
        <f>I1260+I1277</f>
        <v>64.562339703979916</v>
      </c>
    </row>
    <row r="1260" spans="1:9">
      <c r="A1260" s="2" t="s">
        <v>1539</v>
      </c>
      <c r="B1260" s="49" t="s">
        <v>1126</v>
      </c>
      <c r="C1260" s="33">
        <v>0</v>
      </c>
      <c r="D1260" s="33">
        <f>SUM(D1261:D1276)</f>
        <v>4.9999999999999996E-2</v>
      </c>
      <c r="E1260" s="33">
        <f>SUM(E1261:E1276)</f>
        <v>0.04</v>
      </c>
      <c r="F1260" s="33">
        <f t="shared" si="388"/>
        <v>0.03</v>
      </c>
      <c r="G1260" s="33" t="s">
        <v>10</v>
      </c>
      <c r="H1260" s="33" t="s">
        <v>10</v>
      </c>
      <c r="I1260" s="33">
        <f>SUM(I1261:I1276)</f>
        <v>64.562339703979916</v>
      </c>
    </row>
    <row r="1261" spans="1:9" ht="31.5">
      <c r="A1261" s="2" t="s">
        <v>1540</v>
      </c>
      <c r="B1261" s="49" t="s">
        <v>1128</v>
      </c>
      <c r="C1261" s="33">
        <v>0</v>
      </c>
      <c r="D1261" s="33">
        <v>4.9999999999999996E-2</v>
      </c>
      <c r="E1261" s="33">
        <v>0.04</v>
      </c>
      <c r="F1261" s="33">
        <f t="shared" si="388"/>
        <v>0.03</v>
      </c>
      <c r="G1261" s="33">
        <v>2047641</v>
      </c>
      <c r="H1261" s="33">
        <v>1.05100356465448</v>
      </c>
      <c r="I1261" s="33">
        <f t="shared" ref="I1261:I1272" si="390">(F1261*G1261*H1261)/1000</f>
        <v>64.562339703979916</v>
      </c>
    </row>
    <row r="1262" spans="1:9" ht="31.5">
      <c r="A1262" s="2" t="s">
        <v>1541</v>
      </c>
      <c r="B1262" s="49" t="s">
        <v>1130</v>
      </c>
      <c r="C1262" s="33">
        <v>0</v>
      </c>
      <c r="D1262" s="33">
        <v>0</v>
      </c>
      <c r="E1262" s="33">
        <v>0</v>
      </c>
      <c r="F1262" s="33">
        <f t="shared" si="388"/>
        <v>0</v>
      </c>
      <c r="G1262" s="33">
        <v>2047641</v>
      </c>
      <c r="H1262" s="33">
        <v>1.05100356465448</v>
      </c>
      <c r="I1262" s="33">
        <f t="shared" si="390"/>
        <v>0</v>
      </c>
    </row>
    <row r="1263" spans="1:9" ht="47.25">
      <c r="A1263" s="2" t="s">
        <v>1542</v>
      </c>
      <c r="B1263" s="49" t="s">
        <v>1132</v>
      </c>
      <c r="C1263" s="33">
        <v>0</v>
      </c>
      <c r="D1263" s="33">
        <v>0</v>
      </c>
      <c r="E1263" s="33">
        <v>0</v>
      </c>
      <c r="F1263" s="33">
        <f t="shared" si="388"/>
        <v>0</v>
      </c>
      <c r="G1263" s="33" t="s">
        <v>10</v>
      </c>
      <c r="H1263" s="33">
        <v>1.05100356465448</v>
      </c>
      <c r="I1263" s="6" t="s">
        <v>10</v>
      </c>
    </row>
    <row r="1264" spans="1:9" ht="31.5">
      <c r="A1264" s="2" t="s">
        <v>1543</v>
      </c>
      <c r="B1264" s="49" t="s">
        <v>1134</v>
      </c>
      <c r="C1264" s="33">
        <v>0</v>
      </c>
      <c r="D1264" s="33">
        <v>0</v>
      </c>
      <c r="E1264" s="33">
        <v>0</v>
      </c>
      <c r="F1264" s="33">
        <f t="shared" si="388"/>
        <v>0</v>
      </c>
      <c r="G1264" s="33" t="s">
        <v>10</v>
      </c>
      <c r="H1264" s="33">
        <v>1.05100356465448</v>
      </c>
      <c r="I1264" s="6" t="s">
        <v>10</v>
      </c>
    </row>
    <row r="1265" spans="1:9" ht="47.25">
      <c r="A1265" s="2" t="s">
        <v>1544</v>
      </c>
      <c r="B1265" s="49" t="s">
        <v>1136</v>
      </c>
      <c r="C1265" s="33">
        <v>0</v>
      </c>
      <c r="D1265" s="33">
        <v>0</v>
      </c>
      <c r="E1265" s="33">
        <v>0</v>
      </c>
      <c r="F1265" s="33">
        <f t="shared" si="388"/>
        <v>0</v>
      </c>
      <c r="G1265" s="33">
        <v>4999863</v>
      </c>
      <c r="H1265" s="33">
        <v>1.05100356465448</v>
      </c>
      <c r="I1265" s="33">
        <f t="shared" si="390"/>
        <v>0</v>
      </c>
    </row>
    <row r="1266" spans="1:9" ht="31.5">
      <c r="A1266" s="2" t="s">
        <v>1545</v>
      </c>
      <c r="B1266" s="49" t="s">
        <v>1138</v>
      </c>
      <c r="C1266" s="33">
        <v>0</v>
      </c>
      <c r="D1266" s="33">
        <v>0</v>
      </c>
      <c r="E1266" s="33">
        <v>0</v>
      </c>
      <c r="F1266" s="33">
        <f t="shared" ref="F1266:F1333" si="391">(C1266+D1266+E1266)/3</f>
        <v>0</v>
      </c>
      <c r="G1266" s="33">
        <v>4999863</v>
      </c>
      <c r="H1266" s="33">
        <v>1.05100356465448</v>
      </c>
      <c r="I1266" s="33">
        <f t="shared" si="390"/>
        <v>0</v>
      </c>
    </row>
    <row r="1267" spans="1:9" ht="47.25">
      <c r="A1267" s="2" t="s">
        <v>1546</v>
      </c>
      <c r="B1267" s="49" t="s">
        <v>1140</v>
      </c>
      <c r="C1267" s="33">
        <v>0</v>
      </c>
      <c r="D1267" s="33">
        <v>0</v>
      </c>
      <c r="E1267" s="33">
        <v>0</v>
      </c>
      <c r="F1267" s="33">
        <f t="shared" si="391"/>
        <v>0</v>
      </c>
      <c r="G1267" s="33">
        <v>4824487</v>
      </c>
      <c r="H1267" s="33">
        <v>1.05100356465448</v>
      </c>
      <c r="I1267" s="33">
        <f t="shared" si="390"/>
        <v>0</v>
      </c>
    </row>
    <row r="1268" spans="1:9" ht="31.5">
      <c r="A1268" s="2" t="s">
        <v>1547</v>
      </c>
      <c r="B1268" s="49" t="s">
        <v>1142</v>
      </c>
      <c r="C1268" s="33">
        <v>0</v>
      </c>
      <c r="D1268" s="33">
        <v>0</v>
      </c>
      <c r="E1268" s="33">
        <v>0</v>
      </c>
      <c r="F1268" s="33">
        <f t="shared" si="391"/>
        <v>0</v>
      </c>
      <c r="G1268" s="33">
        <v>4824487</v>
      </c>
      <c r="H1268" s="33">
        <v>1.05100356465448</v>
      </c>
      <c r="I1268" s="33">
        <f t="shared" si="390"/>
        <v>0</v>
      </c>
    </row>
    <row r="1269" spans="1:9" ht="31.5">
      <c r="A1269" s="2" t="s">
        <v>1548</v>
      </c>
      <c r="B1269" s="49" t="s">
        <v>1144</v>
      </c>
      <c r="C1269" s="33">
        <v>0</v>
      </c>
      <c r="D1269" s="33">
        <v>0</v>
      </c>
      <c r="E1269" s="33">
        <v>0</v>
      </c>
      <c r="F1269" s="33">
        <f t="shared" si="391"/>
        <v>0</v>
      </c>
      <c r="G1269" s="33" t="s">
        <v>10</v>
      </c>
      <c r="H1269" s="33">
        <v>1.05100356465448</v>
      </c>
      <c r="I1269" s="6" t="s">
        <v>10</v>
      </c>
    </row>
    <row r="1270" spans="1:9" ht="31.5">
      <c r="A1270" s="2" t="s">
        <v>1549</v>
      </c>
      <c r="B1270" s="49" t="s">
        <v>1146</v>
      </c>
      <c r="C1270" s="33">
        <v>0</v>
      </c>
      <c r="D1270" s="33">
        <v>0</v>
      </c>
      <c r="E1270" s="33">
        <v>0</v>
      </c>
      <c r="F1270" s="33">
        <f t="shared" si="391"/>
        <v>0</v>
      </c>
      <c r="G1270" s="33" t="s">
        <v>10</v>
      </c>
      <c r="H1270" s="33">
        <v>1.05100356465448</v>
      </c>
      <c r="I1270" s="6" t="s">
        <v>10</v>
      </c>
    </row>
    <row r="1271" spans="1:9" ht="47.25">
      <c r="A1271" s="2" t="s">
        <v>1550</v>
      </c>
      <c r="B1271" s="49" t="s">
        <v>1148</v>
      </c>
      <c r="C1271" s="33">
        <v>0</v>
      </c>
      <c r="D1271" s="33">
        <v>0</v>
      </c>
      <c r="E1271" s="33">
        <v>0</v>
      </c>
      <c r="F1271" s="33">
        <f t="shared" si="391"/>
        <v>0</v>
      </c>
      <c r="G1271" s="33">
        <v>2516618</v>
      </c>
      <c r="H1271" s="33">
        <v>1.05100356465448</v>
      </c>
      <c r="I1271" s="33">
        <f t="shared" si="390"/>
        <v>0</v>
      </c>
    </row>
    <row r="1272" spans="1:9" ht="31.5">
      <c r="A1272" s="2" t="s">
        <v>1551</v>
      </c>
      <c r="B1272" s="49" t="s">
        <v>1150</v>
      </c>
      <c r="C1272" s="33">
        <v>0</v>
      </c>
      <c r="D1272" s="33">
        <v>0</v>
      </c>
      <c r="E1272" s="33">
        <v>0</v>
      </c>
      <c r="F1272" s="33">
        <f t="shared" si="391"/>
        <v>0</v>
      </c>
      <c r="G1272" s="33">
        <v>2516618</v>
      </c>
      <c r="H1272" s="33">
        <v>1.05100356465448</v>
      </c>
      <c r="I1272" s="33">
        <f t="shared" si="390"/>
        <v>0</v>
      </c>
    </row>
    <row r="1273" spans="1:9" ht="47.25">
      <c r="A1273" s="2" t="s">
        <v>1552</v>
      </c>
      <c r="B1273" s="49" t="s">
        <v>1152</v>
      </c>
      <c r="C1273" s="33">
        <v>0</v>
      </c>
      <c r="D1273" s="33">
        <v>0</v>
      </c>
      <c r="E1273" s="33">
        <v>0</v>
      </c>
      <c r="F1273" s="33">
        <f t="shared" si="391"/>
        <v>0</v>
      </c>
      <c r="G1273" s="33" t="s">
        <v>10</v>
      </c>
      <c r="H1273" s="33">
        <v>1.05100356465448</v>
      </c>
      <c r="I1273" s="6" t="s">
        <v>10</v>
      </c>
    </row>
    <row r="1274" spans="1:9" ht="31.5">
      <c r="A1274" s="2" t="s">
        <v>1553</v>
      </c>
      <c r="B1274" s="49" t="s">
        <v>1154</v>
      </c>
      <c r="C1274" s="33">
        <v>0</v>
      </c>
      <c r="D1274" s="33">
        <v>0</v>
      </c>
      <c r="E1274" s="33">
        <v>0</v>
      </c>
      <c r="F1274" s="33">
        <f t="shared" si="391"/>
        <v>0</v>
      </c>
      <c r="G1274" s="33" t="s">
        <v>10</v>
      </c>
      <c r="H1274" s="33">
        <v>1.05100356465448</v>
      </c>
      <c r="I1274" s="6" t="s">
        <v>10</v>
      </c>
    </row>
    <row r="1275" spans="1:9" ht="47.25">
      <c r="A1275" s="2" t="s">
        <v>1554</v>
      </c>
      <c r="B1275" s="49" t="s">
        <v>1156</v>
      </c>
      <c r="C1275" s="33">
        <v>0</v>
      </c>
      <c r="D1275" s="33">
        <v>0</v>
      </c>
      <c r="E1275" s="33">
        <v>0</v>
      </c>
      <c r="F1275" s="33">
        <f t="shared" si="391"/>
        <v>0</v>
      </c>
      <c r="G1275" s="33" t="s">
        <v>10</v>
      </c>
      <c r="H1275" s="33">
        <v>1.05100356465448</v>
      </c>
      <c r="I1275" s="6" t="s">
        <v>10</v>
      </c>
    </row>
    <row r="1276" spans="1:9" ht="31.5">
      <c r="A1276" s="2" t="s">
        <v>1555</v>
      </c>
      <c r="B1276" s="49" t="s">
        <v>1158</v>
      </c>
      <c r="C1276" s="33">
        <v>0</v>
      </c>
      <c r="D1276" s="33">
        <v>0</v>
      </c>
      <c r="E1276" s="33">
        <v>0</v>
      </c>
      <c r="F1276" s="33">
        <f t="shared" si="391"/>
        <v>0</v>
      </c>
      <c r="G1276" s="33" t="s">
        <v>10</v>
      </c>
      <c r="H1276" s="33">
        <v>1.05100356465448</v>
      </c>
      <c r="I1276" s="6" t="s">
        <v>10</v>
      </c>
    </row>
    <row r="1277" spans="1:9">
      <c r="A1277" s="2" t="s">
        <v>1556</v>
      </c>
      <c r="B1277" s="49" t="s">
        <v>1160</v>
      </c>
      <c r="C1277" s="33">
        <v>0</v>
      </c>
      <c r="D1277" s="33">
        <f>SUM(D1278:D1293)</f>
        <v>0</v>
      </c>
      <c r="E1277" s="33">
        <f>SUM(E1278:E1293)</f>
        <v>0</v>
      </c>
      <c r="F1277" s="33">
        <f t="shared" si="391"/>
        <v>0</v>
      </c>
      <c r="G1277" s="33" t="s">
        <v>10</v>
      </c>
      <c r="H1277" s="33" t="s">
        <v>10</v>
      </c>
      <c r="I1277" s="33">
        <f>SUM(I1278:I1293)</f>
        <v>0</v>
      </c>
    </row>
    <row r="1278" spans="1:9" ht="31.5">
      <c r="A1278" s="2" t="s">
        <v>1557</v>
      </c>
      <c r="B1278" s="49" t="s">
        <v>1128</v>
      </c>
      <c r="C1278" s="33">
        <v>0</v>
      </c>
      <c r="D1278" s="33">
        <v>0</v>
      </c>
      <c r="E1278" s="33">
        <v>0</v>
      </c>
      <c r="F1278" s="33">
        <f t="shared" si="391"/>
        <v>0</v>
      </c>
      <c r="G1278" s="33" t="s">
        <v>10</v>
      </c>
      <c r="H1278" s="33">
        <v>1.05100356465448</v>
      </c>
      <c r="I1278" s="6" t="s">
        <v>10</v>
      </c>
    </row>
    <row r="1279" spans="1:9" ht="31.5">
      <c r="A1279" s="2" t="s">
        <v>1558</v>
      </c>
      <c r="B1279" s="49" t="s">
        <v>1130</v>
      </c>
      <c r="C1279" s="33">
        <v>0</v>
      </c>
      <c r="D1279" s="33">
        <v>0</v>
      </c>
      <c r="E1279" s="33">
        <v>0</v>
      </c>
      <c r="F1279" s="33">
        <f t="shared" si="391"/>
        <v>0</v>
      </c>
      <c r="G1279" s="33" t="s">
        <v>10</v>
      </c>
      <c r="H1279" s="33">
        <v>1.05100356465448</v>
      </c>
      <c r="I1279" s="6" t="s">
        <v>10</v>
      </c>
    </row>
    <row r="1280" spans="1:9" ht="47.25">
      <c r="A1280" s="2" t="s">
        <v>1559</v>
      </c>
      <c r="B1280" s="49" t="s">
        <v>1132</v>
      </c>
      <c r="C1280" s="33">
        <v>0</v>
      </c>
      <c r="D1280" s="33">
        <v>0</v>
      </c>
      <c r="E1280" s="33">
        <v>0</v>
      </c>
      <c r="F1280" s="33">
        <f t="shared" si="391"/>
        <v>0</v>
      </c>
      <c r="G1280" s="33" t="s">
        <v>10</v>
      </c>
      <c r="H1280" s="33">
        <v>1.05100356465448</v>
      </c>
      <c r="I1280" s="6" t="s">
        <v>10</v>
      </c>
    </row>
    <row r="1281" spans="1:9" ht="31.5">
      <c r="A1281" s="2" t="s">
        <v>1560</v>
      </c>
      <c r="B1281" s="49" t="s">
        <v>1134</v>
      </c>
      <c r="C1281" s="33">
        <v>0</v>
      </c>
      <c r="D1281" s="33">
        <v>0</v>
      </c>
      <c r="E1281" s="33">
        <v>0</v>
      </c>
      <c r="F1281" s="33">
        <f t="shared" si="391"/>
        <v>0</v>
      </c>
      <c r="G1281" s="33" t="s">
        <v>10</v>
      </c>
      <c r="H1281" s="33">
        <v>1.05100356465448</v>
      </c>
      <c r="I1281" s="6" t="s">
        <v>10</v>
      </c>
    </row>
    <row r="1282" spans="1:9" ht="47.25">
      <c r="A1282" s="2" t="s">
        <v>1561</v>
      </c>
      <c r="B1282" s="49" t="s">
        <v>1136</v>
      </c>
      <c r="C1282" s="33">
        <v>0</v>
      </c>
      <c r="D1282" s="33">
        <v>0</v>
      </c>
      <c r="E1282" s="33">
        <v>0</v>
      </c>
      <c r="F1282" s="33">
        <f t="shared" si="391"/>
        <v>0</v>
      </c>
      <c r="G1282" s="33" t="s">
        <v>10</v>
      </c>
      <c r="H1282" s="33">
        <v>1.05100356465448</v>
      </c>
      <c r="I1282" s="6" t="s">
        <v>10</v>
      </c>
    </row>
    <row r="1283" spans="1:9" ht="31.5">
      <c r="A1283" s="2" t="s">
        <v>1562</v>
      </c>
      <c r="B1283" s="49" t="s">
        <v>1138</v>
      </c>
      <c r="C1283" s="33">
        <v>0</v>
      </c>
      <c r="D1283" s="33">
        <v>0</v>
      </c>
      <c r="E1283" s="33">
        <v>0</v>
      </c>
      <c r="F1283" s="33">
        <f t="shared" si="391"/>
        <v>0</v>
      </c>
      <c r="G1283" s="33" t="s">
        <v>10</v>
      </c>
      <c r="H1283" s="33">
        <v>1.05100356465448</v>
      </c>
      <c r="I1283" s="6" t="s">
        <v>10</v>
      </c>
    </row>
    <row r="1284" spans="1:9" ht="47.25">
      <c r="A1284" s="2" t="s">
        <v>1563</v>
      </c>
      <c r="B1284" s="49" t="s">
        <v>1140</v>
      </c>
      <c r="C1284" s="33">
        <v>0</v>
      </c>
      <c r="D1284" s="33">
        <v>0</v>
      </c>
      <c r="E1284" s="33">
        <v>0</v>
      </c>
      <c r="F1284" s="33">
        <f t="shared" si="391"/>
        <v>0</v>
      </c>
      <c r="G1284" s="33" t="s">
        <v>10</v>
      </c>
      <c r="H1284" s="33">
        <v>1.05100356465448</v>
      </c>
      <c r="I1284" s="6" t="s">
        <v>10</v>
      </c>
    </row>
    <row r="1285" spans="1:9" ht="31.5">
      <c r="A1285" s="2" t="s">
        <v>1564</v>
      </c>
      <c r="B1285" s="49" t="s">
        <v>1142</v>
      </c>
      <c r="C1285" s="33">
        <v>0</v>
      </c>
      <c r="D1285" s="33">
        <v>0</v>
      </c>
      <c r="E1285" s="33">
        <v>0</v>
      </c>
      <c r="F1285" s="33">
        <f t="shared" si="391"/>
        <v>0</v>
      </c>
      <c r="G1285" s="33" t="s">
        <v>10</v>
      </c>
      <c r="H1285" s="33">
        <v>1.05100356465448</v>
      </c>
      <c r="I1285" s="6" t="s">
        <v>10</v>
      </c>
    </row>
    <row r="1286" spans="1:9" ht="31.5">
      <c r="A1286" s="2" t="s">
        <v>1565</v>
      </c>
      <c r="B1286" s="49" t="s">
        <v>1144</v>
      </c>
      <c r="C1286" s="33">
        <v>0</v>
      </c>
      <c r="D1286" s="33">
        <v>0</v>
      </c>
      <c r="E1286" s="33">
        <v>0</v>
      </c>
      <c r="F1286" s="33">
        <f t="shared" si="391"/>
        <v>0</v>
      </c>
      <c r="G1286" s="33" t="s">
        <v>10</v>
      </c>
      <c r="H1286" s="33">
        <v>1.05100356465448</v>
      </c>
      <c r="I1286" s="6" t="s">
        <v>10</v>
      </c>
    </row>
    <row r="1287" spans="1:9" ht="31.5">
      <c r="A1287" s="2" t="s">
        <v>1566</v>
      </c>
      <c r="B1287" s="49" t="s">
        <v>1146</v>
      </c>
      <c r="C1287" s="33">
        <v>0</v>
      </c>
      <c r="D1287" s="33">
        <v>0</v>
      </c>
      <c r="E1287" s="33">
        <v>0</v>
      </c>
      <c r="F1287" s="33">
        <f t="shared" si="391"/>
        <v>0</v>
      </c>
      <c r="G1287" s="33" t="s">
        <v>10</v>
      </c>
      <c r="H1287" s="33">
        <v>1.05100356465448</v>
      </c>
      <c r="I1287" s="6" t="s">
        <v>10</v>
      </c>
    </row>
    <row r="1288" spans="1:9" ht="47.25">
      <c r="A1288" s="2" t="s">
        <v>1567</v>
      </c>
      <c r="B1288" s="49" t="s">
        <v>1148</v>
      </c>
      <c r="C1288" s="33">
        <v>0</v>
      </c>
      <c r="D1288" s="33">
        <v>0</v>
      </c>
      <c r="E1288" s="33">
        <v>0</v>
      </c>
      <c r="F1288" s="33">
        <f t="shared" si="391"/>
        <v>0</v>
      </c>
      <c r="G1288" s="33" t="s">
        <v>10</v>
      </c>
      <c r="H1288" s="33">
        <v>1.05100356465448</v>
      </c>
      <c r="I1288" s="6" t="s">
        <v>10</v>
      </c>
    </row>
    <row r="1289" spans="1:9" ht="31.5">
      <c r="A1289" s="2" t="s">
        <v>1568</v>
      </c>
      <c r="B1289" s="49" t="s">
        <v>1150</v>
      </c>
      <c r="C1289" s="33">
        <v>0</v>
      </c>
      <c r="D1289" s="33">
        <v>0</v>
      </c>
      <c r="E1289" s="33">
        <v>0</v>
      </c>
      <c r="F1289" s="33">
        <f t="shared" si="391"/>
        <v>0</v>
      </c>
      <c r="G1289" s="33" t="s">
        <v>10</v>
      </c>
      <c r="H1289" s="33">
        <v>1.05100356465448</v>
      </c>
      <c r="I1289" s="6" t="s">
        <v>10</v>
      </c>
    </row>
    <row r="1290" spans="1:9" ht="47.25">
      <c r="A1290" s="2" t="s">
        <v>1569</v>
      </c>
      <c r="B1290" s="49" t="s">
        <v>1152</v>
      </c>
      <c r="C1290" s="33">
        <v>0</v>
      </c>
      <c r="D1290" s="33">
        <v>0</v>
      </c>
      <c r="E1290" s="33">
        <v>0</v>
      </c>
      <c r="F1290" s="33">
        <f t="shared" si="391"/>
        <v>0</v>
      </c>
      <c r="G1290" s="33" t="s">
        <v>10</v>
      </c>
      <c r="H1290" s="33">
        <v>1.05100356465448</v>
      </c>
      <c r="I1290" s="6" t="s">
        <v>10</v>
      </c>
    </row>
    <row r="1291" spans="1:9" ht="31.5">
      <c r="A1291" s="2" t="s">
        <v>1570</v>
      </c>
      <c r="B1291" s="49" t="s">
        <v>1154</v>
      </c>
      <c r="C1291" s="33">
        <v>0</v>
      </c>
      <c r="D1291" s="33">
        <v>0</v>
      </c>
      <c r="E1291" s="33">
        <v>0</v>
      </c>
      <c r="F1291" s="33">
        <f t="shared" si="391"/>
        <v>0</v>
      </c>
      <c r="G1291" s="33" t="s">
        <v>10</v>
      </c>
      <c r="H1291" s="33">
        <v>1.05100356465448</v>
      </c>
      <c r="I1291" s="6" t="s">
        <v>10</v>
      </c>
    </row>
    <row r="1292" spans="1:9" ht="47.25">
      <c r="A1292" s="2" t="s">
        <v>1571</v>
      </c>
      <c r="B1292" s="49" t="s">
        <v>1156</v>
      </c>
      <c r="C1292" s="33">
        <v>0</v>
      </c>
      <c r="D1292" s="33">
        <v>0</v>
      </c>
      <c r="E1292" s="33">
        <v>0</v>
      </c>
      <c r="F1292" s="33">
        <f t="shared" si="391"/>
        <v>0</v>
      </c>
      <c r="G1292" s="33" t="s">
        <v>10</v>
      </c>
      <c r="H1292" s="33">
        <v>1.05100356465448</v>
      </c>
      <c r="I1292" s="6" t="s">
        <v>10</v>
      </c>
    </row>
    <row r="1293" spans="1:9" ht="31.5">
      <c r="A1293" s="2" t="s">
        <v>1572</v>
      </c>
      <c r="B1293" s="49" t="s">
        <v>1158</v>
      </c>
      <c r="C1293" s="33">
        <v>0</v>
      </c>
      <c r="D1293" s="33">
        <v>0</v>
      </c>
      <c r="E1293" s="33">
        <v>0</v>
      </c>
      <c r="F1293" s="33">
        <f t="shared" si="391"/>
        <v>0</v>
      </c>
      <c r="G1293" s="33" t="s">
        <v>10</v>
      </c>
      <c r="H1293" s="33">
        <v>1.05100356465448</v>
      </c>
      <c r="I1293" s="6" t="s">
        <v>10</v>
      </c>
    </row>
    <row r="1294" spans="1:9" ht="31.5">
      <c r="A1294" s="34" t="s">
        <v>1573</v>
      </c>
      <c r="B1294" s="71" t="s">
        <v>7</v>
      </c>
      <c r="C1294" s="42">
        <v>12</v>
      </c>
      <c r="D1294" s="42">
        <f>D1295+D1308</f>
        <v>6</v>
      </c>
      <c r="E1294" s="42">
        <f>E1295+E1308</f>
        <v>6</v>
      </c>
      <c r="F1294" s="35">
        <f t="shared" si="391"/>
        <v>8</v>
      </c>
      <c r="G1294" s="42" t="s">
        <v>10</v>
      </c>
      <c r="H1294" s="42" t="s">
        <v>10</v>
      </c>
      <c r="I1294" s="42">
        <f>I1295+I1308</f>
        <v>0</v>
      </c>
    </row>
    <row r="1295" spans="1:9">
      <c r="A1295" s="2" t="s">
        <v>1574</v>
      </c>
      <c r="B1295" s="49" t="s">
        <v>1214</v>
      </c>
      <c r="C1295" s="6">
        <v>6</v>
      </c>
      <c r="D1295" s="6">
        <f>D1296+D1302</f>
        <v>4</v>
      </c>
      <c r="E1295" s="6">
        <f>E1296+E1302</f>
        <v>2</v>
      </c>
      <c r="F1295" s="33">
        <f t="shared" si="391"/>
        <v>4</v>
      </c>
      <c r="G1295" s="6" t="s">
        <v>10</v>
      </c>
      <c r="H1295" s="6" t="s">
        <v>10</v>
      </c>
      <c r="I1295" s="6">
        <f>I1296+I1302</f>
        <v>0</v>
      </c>
    </row>
    <row r="1296" spans="1:9">
      <c r="A1296" s="2" t="s">
        <v>1575</v>
      </c>
      <c r="B1296" s="49" t="s">
        <v>53</v>
      </c>
      <c r="C1296" s="6">
        <v>1</v>
      </c>
      <c r="D1296" s="6">
        <f>SUM(D1297:D1301)</f>
        <v>2</v>
      </c>
      <c r="E1296" s="6">
        <f>SUM(E1297:E1301)</f>
        <v>1</v>
      </c>
      <c r="F1296" s="6">
        <f t="shared" si="391"/>
        <v>1.3333333333333333</v>
      </c>
      <c r="G1296" s="6" t="s">
        <v>10</v>
      </c>
      <c r="H1296" s="6" t="s">
        <v>10</v>
      </c>
      <c r="I1296" s="6">
        <f>SUM(I1297:I1301)</f>
        <v>0</v>
      </c>
    </row>
    <row r="1297" spans="1:9">
      <c r="A1297" s="2" t="s">
        <v>1576</v>
      </c>
      <c r="B1297" s="49" t="s">
        <v>1217</v>
      </c>
      <c r="C1297" s="6">
        <v>1</v>
      </c>
      <c r="D1297" s="6">
        <v>2</v>
      </c>
      <c r="E1297" s="6">
        <v>1</v>
      </c>
      <c r="F1297" s="33">
        <f t="shared" si="391"/>
        <v>1.3333333333333333</v>
      </c>
      <c r="G1297" s="33" t="s">
        <v>10</v>
      </c>
      <c r="H1297" s="33">
        <v>1.05100356465448</v>
      </c>
      <c r="I1297" s="6" t="s">
        <v>10</v>
      </c>
    </row>
    <row r="1298" spans="1:9" ht="31.5">
      <c r="A1298" s="2" t="s">
        <v>1577</v>
      </c>
      <c r="B1298" s="49" t="s">
        <v>1219</v>
      </c>
      <c r="C1298" s="6">
        <v>0</v>
      </c>
      <c r="D1298" s="6">
        <v>0</v>
      </c>
      <c r="E1298" s="6">
        <v>0</v>
      </c>
      <c r="F1298" s="33">
        <f t="shared" si="391"/>
        <v>0</v>
      </c>
      <c r="G1298" s="33" t="s">
        <v>10</v>
      </c>
      <c r="H1298" s="33">
        <v>1.05100356465448</v>
      </c>
      <c r="I1298" s="6" t="s">
        <v>10</v>
      </c>
    </row>
    <row r="1299" spans="1:9" ht="31.5">
      <c r="A1299" s="2" t="s">
        <v>1578</v>
      </c>
      <c r="B1299" s="49" t="s">
        <v>1221</v>
      </c>
      <c r="C1299" s="6">
        <v>0</v>
      </c>
      <c r="D1299" s="6">
        <v>0</v>
      </c>
      <c r="E1299" s="6">
        <v>0</v>
      </c>
      <c r="F1299" s="33">
        <f t="shared" si="391"/>
        <v>0</v>
      </c>
      <c r="G1299" s="33" t="s">
        <v>10</v>
      </c>
      <c r="H1299" s="33">
        <v>1.05100356465448</v>
      </c>
      <c r="I1299" s="6" t="s">
        <v>10</v>
      </c>
    </row>
    <row r="1300" spans="1:9" ht="31.5">
      <c r="A1300" s="2" t="s">
        <v>1579</v>
      </c>
      <c r="B1300" s="49" t="s">
        <v>1223</v>
      </c>
      <c r="C1300" s="6">
        <v>0</v>
      </c>
      <c r="D1300" s="6">
        <v>0</v>
      </c>
      <c r="E1300" s="6">
        <v>0</v>
      </c>
      <c r="F1300" s="33">
        <f t="shared" si="391"/>
        <v>0</v>
      </c>
      <c r="G1300" s="33" t="s">
        <v>10</v>
      </c>
      <c r="H1300" s="33">
        <v>1.05100356465448</v>
      </c>
      <c r="I1300" s="6" t="s">
        <v>10</v>
      </c>
    </row>
    <row r="1301" spans="1:9">
      <c r="A1301" s="2" t="s">
        <v>1580</v>
      </c>
      <c r="B1301" s="49" t="s">
        <v>1225</v>
      </c>
      <c r="C1301" s="6">
        <v>0</v>
      </c>
      <c r="D1301" s="6">
        <v>0</v>
      </c>
      <c r="E1301" s="6">
        <v>0</v>
      </c>
      <c r="F1301" s="33">
        <f t="shared" si="391"/>
        <v>0</v>
      </c>
      <c r="G1301" s="6" t="s">
        <v>10</v>
      </c>
      <c r="H1301" s="33">
        <v>1.05100356465448</v>
      </c>
      <c r="I1301" s="6" t="s">
        <v>10</v>
      </c>
    </row>
    <row r="1302" spans="1:9">
      <c r="A1302" s="2" t="s">
        <v>1581</v>
      </c>
      <c r="B1302" s="49" t="s">
        <v>54</v>
      </c>
      <c r="C1302" s="33">
        <v>5</v>
      </c>
      <c r="D1302" s="33">
        <f>SUM(D1303:D1307)</f>
        <v>2</v>
      </c>
      <c r="E1302" s="33">
        <f>SUM(E1303:E1307)</f>
        <v>1</v>
      </c>
      <c r="F1302" s="6">
        <f t="shared" si="391"/>
        <v>2.6666666666666665</v>
      </c>
      <c r="G1302" s="33" t="s">
        <v>10</v>
      </c>
      <c r="H1302" s="33" t="s">
        <v>10</v>
      </c>
      <c r="I1302" s="33">
        <f>SUM(I1303:I1307)</f>
        <v>0</v>
      </c>
    </row>
    <row r="1303" spans="1:9">
      <c r="A1303" s="2" t="s">
        <v>1582</v>
      </c>
      <c r="B1303" s="49" t="s">
        <v>1217</v>
      </c>
      <c r="C1303" s="6">
        <v>5</v>
      </c>
      <c r="D1303" s="6">
        <v>2</v>
      </c>
      <c r="E1303" s="6">
        <v>1</v>
      </c>
      <c r="F1303" s="33">
        <f t="shared" si="391"/>
        <v>2.6666666666666665</v>
      </c>
      <c r="G1303" s="33" t="s">
        <v>10</v>
      </c>
      <c r="H1303" s="33">
        <v>1.05100356465448</v>
      </c>
      <c r="I1303" s="6" t="s">
        <v>10</v>
      </c>
    </row>
    <row r="1304" spans="1:9" ht="31.5">
      <c r="A1304" s="2" t="s">
        <v>1583</v>
      </c>
      <c r="B1304" s="49" t="s">
        <v>1219</v>
      </c>
      <c r="C1304" s="6">
        <v>0</v>
      </c>
      <c r="D1304" s="6">
        <v>0</v>
      </c>
      <c r="E1304" s="6">
        <v>0</v>
      </c>
      <c r="F1304" s="33">
        <f t="shared" si="391"/>
        <v>0</v>
      </c>
      <c r="G1304" s="33" t="s">
        <v>10</v>
      </c>
      <c r="H1304" s="33">
        <v>1.05100356465448</v>
      </c>
      <c r="I1304" s="6" t="s">
        <v>10</v>
      </c>
    </row>
    <row r="1305" spans="1:9" ht="31.5">
      <c r="A1305" s="2" t="s">
        <v>1584</v>
      </c>
      <c r="B1305" s="49" t="s">
        <v>1221</v>
      </c>
      <c r="C1305" s="6">
        <v>0</v>
      </c>
      <c r="D1305" s="6">
        <v>0</v>
      </c>
      <c r="E1305" s="6">
        <v>0</v>
      </c>
      <c r="F1305" s="33">
        <f t="shared" si="391"/>
        <v>0</v>
      </c>
      <c r="G1305" s="33" t="s">
        <v>10</v>
      </c>
      <c r="H1305" s="33">
        <v>1.05100356465448</v>
      </c>
      <c r="I1305" s="6" t="s">
        <v>10</v>
      </c>
    </row>
    <row r="1306" spans="1:9" ht="31.5">
      <c r="A1306" s="2" t="s">
        <v>1585</v>
      </c>
      <c r="B1306" s="49" t="s">
        <v>1223</v>
      </c>
      <c r="C1306" s="6">
        <v>0</v>
      </c>
      <c r="D1306" s="6">
        <v>0</v>
      </c>
      <c r="E1306" s="6">
        <v>0</v>
      </c>
      <c r="F1306" s="33">
        <f t="shared" si="391"/>
        <v>0</v>
      </c>
      <c r="G1306" s="6" t="s">
        <v>10</v>
      </c>
      <c r="H1306" s="33">
        <v>1.05100356465448</v>
      </c>
      <c r="I1306" s="6" t="s">
        <v>10</v>
      </c>
    </row>
    <row r="1307" spans="1:9">
      <c r="A1307" s="2" t="s">
        <v>1586</v>
      </c>
      <c r="B1307" s="49" t="s">
        <v>1225</v>
      </c>
      <c r="C1307" s="6">
        <v>0</v>
      </c>
      <c r="D1307" s="6">
        <v>0</v>
      </c>
      <c r="E1307" s="6">
        <v>0</v>
      </c>
      <c r="F1307" s="33">
        <f t="shared" si="391"/>
        <v>0</v>
      </c>
      <c r="G1307" s="6" t="s">
        <v>10</v>
      </c>
      <c r="H1307" s="33">
        <v>1.05100356465448</v>
      </c>
      <c r="I1307" s="6" t="s">
        <v>10</v>
      </c>
    </row>
    <row r="1308" spans="1:9">
      <c r="A1308" s="2" t="s">
        <v>1587</v>
      </c>
      <c r="B1308" s="49" t="s">
        <v>1233</v>
      </c>
      <c r="C1308" s="6">
        <v>6</v>
      </c>
      <c r="D1308" s="6">
        <f>D1309+D1315</f>
        <v>2</v>
      </c>
      <c r="E1308" s="6">
        <f>E1309+E1315</f>
        <v>4</v>
      </c>
      <c r="F1308" s="33">
        <f t="shared" si="391"/>
        <v>4</v>
      </c>
      <c r="G1308" s="6" t="s">
        <v>10</v>
      </c>
      <c r="H1308" s="6" t="s">
        <v>10</v>
      </c>
      <c r="I1308" s="6">
        <f>I1309+I1315</f>
        <v>0</v>
      </c>
    </row>
    <row r="1309" spans="1:9">
      <c r="A1309" s="2" t="s">
        <v>1588</v>
      </c>
      <c r="B1309" s="49" t="s">
        <v>53</v>
      </c>
      <c r="C1309" s="6">
        <v>5</v>
      </c>
      <c r="D1309" s="6">
        <f>SUM(D1310:D1314)</f>
        <v>1</v>
      </c>
      <c r="E1309" s="6">
        <f>SUM(E1310:E1314)</f>
        <v>3</v>
      </c>
      <c r="F1309" s="6">
        <f t="shared" si="391"/>
        <v>3</v>
      </c>
      <c r="G1309" s="6" t="s">
        <v>10</v>
      </c>
      <c r="H1309" s="6" t="s">
        <v>10</v>
      </c>
      <c r="I1309" s="6">
        <f>SUM(I1310:I1314)</f>
        <v>0</v>
      </c>
    </row>
    <row r="1310" spans="1:9">
      <c r="A1310" s="2" t="s">
        <v>1589</v>
      </c>
      <c r="B1310" s="49" t="s">
        <v>1217</v>
      </c>
      <c r="C1310" s="6">
        <v>4</v>
      </c>
      <c r="D1310" s="6">
        <v>1</v>
      </c>
      <c r="E1310" s="6">
        <v>2</v>
      </c>
      <c r="F1310" s="33">
        <f t="shared" si="391"/>
        <v>2.3333333333333335</v>
      </c>
      <c r="G1310" s="33" t="s">
        <v>10</v>
      </c>
      <c r="H1310" s="33">
        <v>1.05100356465448</v>
      </c>
      <c r="I1310" s="6" t="s">
        <v>10</v>
      </c>
    </row>
    <row r="1311" spans="1:9" ht="31.5">
      <c r="A1311" s="2" t="s">
        <v>1590</v>
      </c>
      <c r="B1311" s="49" t="s">
        <v>1219</v>
      </c>
      <c r="C1311" s="6">
        <v>0</v>
      </c>
      <c r="D1311" s="6">
        <v>0</v>
      </c>
      <c r="E1311" s="6">
        <v>0</v>
      </c>
      <c r="F1311" s="33">
        <f t="shared" si="391"/>
        <v>0</v>
      </c>
      <c r="G1311" s="33" t="s">
        <v>10</v>
      </c>
      <c r="H1311" s="33">
        <v>1.05100356465448</v>
      </c>
      <c r="I1311" s="6" t="s">
        <v>10</v>
      </c>
    </row>
    <row r="1312" spans="1:9" ht="31.5">
      <c r="A1312" s="2" t="s">
        <v>1591</v>
      </c>
      <c r="B1312" s="49" t="s">
        <v>1221</v>
      </c>
      <c r="C1312" s="6">
        <v>0</v>
      </c>
      <c r="D1312" s="6">
        <v>0</v>
      </c>
      <c r="E1312" s="6">
        <v>0</v>
      </c>
      <c r="F1312" s="33">
        <f t="shared" si="391"/>
        <v>0</v>
      </c>
      <c r="G1312" s="6" t="s">
        <v>10</v>
      </c>
      <c r="H1312" s="33">
        <v>1.05100356465448</v>
      </c>
      <c r="I1312" s="6" t="s">
        <v>10</v>
      </c>
    </row>
    <row r="1313" spans="1:9" ht="31.5">
      <c r="A1313" s="2" t="s">
        <v>1592</v>
      </c>
      <c r="B1313" s="49" t="s">
        <v>1223</v>
      </c>
      <c r="C1313" s="6">
        <v>1</v>
      </c>
      <c r="D1313" s="6">
        <v>0</v>
      </c>
      <c r="E1313" s="6">
        <v>1</v>
      </c>
      <c r="F1313" s="33">
        <f t="shared" si="391"/>
        <v>0.66666666666666663</v>
      </c>
      <c r="G1313" s="33" t="s">
        <v>10</v>
      </c>
      <c r="H1313" s="33">
        <v>1.05100356465448</v>
      </c>
      <c r="I1313" s="6" t="s">
        <v>10</v>
      </c>
    </row>
    <row r="1314" spans="1:9">
      <c r="A1314" s="2" t="s">
        <v>1593</v>
      </c>
      <c r="B1314" s="49" t="s">
        <v>1225</v>
      </c>
      <c r="C1314" s="6">
        <v>0</v>
      </c>
      <c r="D1314" s="6">
        <v>0</v>
      </c>
      <c r="E1314" s="6">
        <v>0</v>
      </c>
      <c r="F1314" s="33">
        <f t="shared" si="391"/>
        <v>0</v>
      </c>
      <c r="G1314" s="33" t="s">
        <v>10</v>
      </c>
      <c r="H1314" s="33">
        <v>1.05100356465448</v>
      </c>
      <c r="I1314" s="6" t="s">
        <v>10</v>
      </c>
    </row>
    <row r="1315" spans="1:9">
      <c r="A1315" s="2" t="s">
        <v>1594</v>
      </c>
      <c r="B1315" s="49" t="s">
        <v>54</v>
      </c>
      <c r="C1315" s="6">
        <v>1</v>
      </c>
      <c r="D1315" s="6">
        <f>SUM(D1316:D1320)</f>
        <v>1</v>
      </c>
      <c r="E1315" s="6">
        <f>SUM(E1316:E1320)</f>
        <v>1</v>
      </c>
      <c r="F1315" s="6">
        <f t="shared" si="391"/>
        <v>1</v>
      </c>
      <c r="G1315" s="6" t="s">
        <v>10</v>
      </c>
      <c r="H1315" s="6" t="s">
        <v>10</v>
      </c>
      <c r="I1315" s="6">
        <f>SUM(I1316:I1320)</f>
        <v>0</v>
      </c>
    </row>
    <row r="1316" spans="1:9">
      <c r="A1316" s="2" t="s">
        <v>1595</v>
      </c>
      <c r="B1316" s="49" t="s">
        <v>1217</v>
      </c>
      <c r="C1316" s="6">
        <v>1</v>
      </c>
      <c r="D1316" s="6">
        <v>1</v>
      </c>
      <c r="E1316" s="6">
        <v>1</v>
      </c>
      <c r="F1316" s="33">
        <f t="shared" si="391"/>
        <v>1</v>
      </c>
      <c r="G1316" s="33" t="s">
        <v>10</v>
      </c>
      <c r="H1316" s="33">
        <v>1.05100356465448</v>
      </c>
      <c r="I1316" s="6" t="s">
        <v>10</v>
      </c>
    </row>
    <row r="1317" spans="1:9" ht="31.5">
      <c r="A1317" s="2" t="s">
        <v>1596</v>
      </c>
      <c r="B1317" s="49" t="s">
        <v>1219</v>
      </c>
      <c r="C1317" s="6">
        <v>0</v>
      </c>
      <c r="D1317" s="6">
        <v>0</v>
      </c>
      <c r="E1317" s="6">
        <v>0</v>
      </c>
      <c r="F1317" s="33">
        <f t="shared" si="391"/>
        <v>0</v>
      </c>
      <c r="G1317" s="6" t="s">
        <v>10</v>
      </c>
      <c r="H1317" s="33">
        <v>1.05100356465448</v>
      </c>
      <c r="I1317" s="6" t="s">
        <v>10</v>
      </c>
    </row>
    <row r="1318" spans="1:9" ht="31.5">
      <c r="A1318" s="2" t="s">
        <v>1597</v>
      </c>
      <c r="B1318" s="49" t="s">
        <v>1221</v>
      </c>
      <c r="C1318" s="6">
        <v>0</v>
      </c>
      <c r="D1318" s="6">
        <v>0</v>
      </c>
      <c r="E1318" s="6">
        <v>0</v>
      </c>
      <c r="F1318" s="33">
        <f t="shared" si="391"/>
        <v>0</v>
      </c>
      <c r="G1318" s="6" t="s">
        <v>10</v>
      </c>
      <c r="H1318" s="33">
        <v>1.05100356465448</v>
      </c>
      <c r="I1318" s="6" t="s">
        <v>10</v>
      </c>
    </row>
    <row r="1319" spans="1:9" ht="31.5">
      <c r="A1319" s="2" t="s">
        <v>1598</v>
      </c>
      <c r="B1319" s="49" t="s">
        <v>1223</v>
      </c>
      <c r="C1319" s="6">
        <v>0</v>
      </c>
      <c r="D1319" s="6">
        <v>0</v>
      </c>
      <c r="E1319" s="6">
        <v>0</v>
      </c>
      <c r="F1319" s="33">
        <f t="shared" si="391"/>
        <v>0</v>
      </c>
      <c r="G1319" s="6" t="s">
        <v>10</v>
      </c>
      <c r="H1319" s="33">
        <v>1.05100356465448</v>
      </c>
      <c r="I1319" s="6" t="s">
        <v>10</v>
      </c>
    </row>
    <row r="1320" spans="1:9">
      <c r="A1320" s="2" t="s">
        <v>1599</v>
      </c>
      <c r="B1320" s="49" t="s">
        <v>1225</v>
      </c>
      <c r="C1320" s="6">
        <v>0</v>
      </c>
      <c r="D1320" s="6">
        <v>0</v>
      </c>
      <c r="E1320" s="6">
        <v>0</v>
      </c>
      <c r="F1320" s="33">
        <f t="shared" si="391"/>
        <v>0</v>
      </c>
      <c r="G1320" s="33" t="s">
        <v>10</v>
      </c>
      <c r="H1320" s="33">
        <v>1.05100356465448</v>
      </c>
      <c r="I1320" s="6" t="s">
        <v>10</v>
      </c>
    </row>
    <row r="1321" spans="1:9" ht="78.75">
      <c r="A1321" s="34" t="s">
        <v>1600</v>
      </c>
      <c r="B1321" s="71" t="s">
        <v>8</v>
      </c>
      <c r="C1321" s="42">
        <v>1630.9</v>
      </c>
      <c r="D1321" s="42">
        <f>D1322+D1401</f>
        <v>4055.16</v>
      </c>
      <c r="E1321" s="42">
        <f>E1322+E1401</f>
        <v>2884.1499999999996</v>
      </c>
      <c r="F1321" s="35">
        <f t="shared" si="391"/>
        <v>2856.7366666666662</v>
      </c>
      <c r="G1321" s="42" t="s">
        <v>10</v>
      </c>
      <c r="H1321" s="42" t="s">
        <v>10</v>
      </c>
      <c r="I1321" s="42">
        <f>I1322+I1401</f>
        <v>14891.146191894411</v>
      </c>
    </row>
    <row r="1322" spans="1:9">
      <c r="A1322" s="2" t="s">
        <v>1601</v>
      </c>
      <c r="B1322" s="49" t="s">
        <v>1248</v>
      </c>
      <c r="C1322" s="33">
        <v>1395.9</v>
      </c>
      <c r="D1322" s="33">
        <f>D1323+D1362</f>
        <v>3585.16</v>
      </c>
      <c r="E1322" s="33">
        <f>E1323+E1362</f>
        <v>2499.1499999999996</v>
      </c>
      <c r="F1322" s="33">
        <f t="shared" si="391"/>
        <v>2493.4033333333332</v>
      </c>
      <c r="G1322" s="33" t="s">
        <v>10</v>
      </c>
      <c r="H1322" s="6" t="s">
        <v>10</v>
      </c>
      <c r="I1322" s="33">
        <f>I1323+I1362</f>
        <v>10759.68270934459</v>
      </c>
    </row>
    <row r="1323" spans="1:9">
      <c r="A1323" s="2" t="s">
        <v>1602</v>
      </c>
      <c r="B1323" s="49" t="s">
        <v>53</v>
      </c>
      <c r="C1323" s="6">
        <v>444.62</v>
      </c>
      <c r="D1323" s="6">
        <f>SUM(D1324:D1361)</f>
        <v>1666.62</v>
      </c>
      <c r="E1323" s="6">
        <f>SUM(E1324:E1361)</f>
        <v>1425.28</v>
      </c>
      <c r="F1323" s="6">
        <f t="shared" si="391"/>
        <v>1178.8399999999999</v>
      </c>
      <c r="G1323" s="6" t="s">
        <v>10</v>
      </c>
      <c r="H1323" s="6" t="s">
        <v>10</v>
      </c>
      <c r="I1323" s="6">
        <f>SUM(I1324:I1355)</f>
        <v>5259.769441918309</v>
      </c>
    </row>
    <row r="1324" spans="1:9">
      <c r="A1324" s="2" t="s">
        <v>1603</v>
      </c>
      <c r="B1324" s="49" t="s">
        <v>1251</v>
      </c>
      <c r="C1324" s="6">
        <v>0</v>
      </c>
      <c r="D1324" s="6">
        <v>0</v>
      </c>
      <c r="E1324" s="6">
        <v>0</v>
      </c>
      <c r="F1324" s="33">
        <f t="shared" si="391"/>
        <v>0</v>
      </c>
      <c r="G1324" s="33">
        <v>28472</v>
      </c>
      <c r="H1324" s="33">
        <v>1.05100356465448</v>
      </c>
      <c r="I1324" s="33">
        <f t="shared" ref="I1324:I1361" si="392">(F1324*G1324*H1324)/1000</f>
        <v>0</v>
      </c>
    </row>
    <row r="1325" spans="1:9">
      <c r="A1325" s="2" t="s">
        <v>1604</v>
      </c>
      <c r="B1325" s="49" t="s">
        <v>1253</v>
      </c>
      <c r="C1325" s="6">
        <v>0</v>
      </c>
      <c r="D1325" s="6">
        <f>0.04*1000*0.94</f>
        <v>37.599999999999994</v>
      </c>
      <c r="E1325" s="6">
        <v>66.8</v>
      </c>
      <c r="F1325" s="33">
        <f t="shared" si="391"/>
        <v>34.799999999999997</v>
      </c>
      <c r="G1325" s="33">
        <v>18451</v>
      </c>
      <c r="H1325" s="33">
        <v>1.05100356465448</v>
      </c>
      <c r="I1325" s="33">
        <f t="shared" si="392"/>
        <v>674.84392364610528</v>
      </c>
    </row>
    <row r="1326" spans="1:9">
      <c r="A1326" s="2" t="s">
        <v>1605</v>
      </c>
      <c r="B1326" s="49" t="s">
        <v>1255</v>
      </c>
      <c r="C1326" s="6">
        <v>0</v>
      </c>
      <c r="D1326" s="6">
        <v>0</v>
      </c>
      <c r="E1326" s="6">
        <v>0</v>
      </c>
      <c r="F1326" s="33">
        <f t="shared" si="391"/>
        <v>0</v>
      </c>
      <c r="G1326" s="33">
        <v>18451</v>
      </c>
      <c r="H1326" s="33">
        <v>1.05100356465448</v>
      </c>
      <c r="I1326" s="33">
        <f t="shared" si="392"/>
        <v>0</v>
      </c>
    </row>
    <row r="1327" spans="1:9">
      <c r="A1327" s="2" t="s">
        <v>1606</v>
      </c>
      <c r="B1327" s="49" t="s">
        <v>1257</v>
      </c>
      <c r="C1327" s="6">
        <v>0</v>
      </c>
      <c r="D1327" s="6">
        <v>0</v>
      </c>
      <c r="E1327" s="6">
        <v>0</v>
      </c>
      <c r="F1327" s="33">
        <f t="shared" si="391"/>
        <v>0</v>
      </c>
      <c r="G1327" s="33">
        <v>18451</v>
      </c>
      <c r="H1327" s="33">
        <v>1.05100356465448</v>
      </c>
      <c r="I1327" s="33">
        <f t="shared" si="392"/>
        <v>0</v>
      </c>
    </row>
    <row r="1328" spans="1:9">
      <c r="A1328" s="2" t="s">
        <v>1607</v>
      </c>
      <c r="B1328" s="49" t="s">
        <v>1259</v>
      </c>
      <c r="C1328" s="6">
        <v>0</v>
      </c>
      <c r="D1328" s="6">
        <v>0</v>
      </c>
      <c r="E1328" s="6">
        <v>0</v>
      </c>
      <c r="F1328" s="33">
        <f t="shared" si="391"/>
        <v>0</v>
      </c>
      <c r="G1328" s="33">
        <v>28472</v>
      </c>
      <c r="H1328" s="33">
        <v>1.05100356465448</v>
      </c>
      <c r="I1328" s="33">
        <f t="shared" si="392"/>
        <v>0</v>
      </c>
    </row>
    <row r="1329" spans="1:9">
      <c r="A1329" s="2" t="s">
        <v>1608</v>
      </c>
      <c r="B1329" s="49" t="s">
        <v>1261</v>
      </c>
      <c r="C1329" s="6">
        <v>0</v>
      </c>
      <c r="D1329" s="6">
        <v>0</v>
      </c>
      <c r="E1329" s="6">
        <v>0</v>
      </c>
      <c r="F1329" s="33">
        <f t="shared" si="391"/>
        <v>0</v>
      </c>
      <c r="G1329" s="33">
        <v>18451</v>
      </c>
      <c r="H1329" s="33">
        <v>1.05100356465448</v>
      </c>
      <c r="I1329" s="33">
        <f t="shared" si="392"/>
        <v>0</v>
      </c>
    </row>
    <row r="1330" spans="1:9">
      <c r="A1330" s="2" t="s">
        <v>1609</v>
      </c>
      <c r="B1330" s="49" t="s">
        <v>1263</v>
      </c>
      <c r="C1330" s="33">
        <v>59.219999999999992</v>
      </c>
      <c r="D1330" s="33">
        <v>59.219999999999992</v>
      </c>
      <c r="E1330" s="33">
        <v>57.32</v>
      </c>
      <c r="F1330" s="33">
        <f t="shared" si="391"/>
        <v>58.586666666666666</v>
      </c>
      <c r="G1330" s="33">
        <v>18451</v>
      </c>
      <c r="H1330" s="33">
        <v>1.05100356465448</v>
      </c>
      <c r="I1330" s="33">
        <f t="shared" si="392"/>
        <v>1136.116551916087</v>
      </c>
    </row>
    <row r="1331" spans="1:9">
      <c r="A1331" s="2" t="s">
        <v>1610</v>
      </c>
      <c r="B1331" s="49" t="s">
        <v>1265</v>
      </c>
      <c r="C1331" s="6">
        <v>0</v>
      </c>
      <c r="D1331" s="6">
        <v>0</v>
      </c>
      <c r="E1331" s="6">
        <v>0</v>
      </c>
      <c r="F1331" s="33">
        <f t="shared" si="391"/>
        <v>0</v>
      </c>
      <c r="G1331" s="33">
        <v>18451</v>
      </c>
      <c r="H1331" s="33">
        <v>1.05100356465448</v>
      </c>
      <c r="I1331" s="33">
        <f t="shared" si="392"/>
        <v>0</v>
      </c>
    </row>
    <row r="1332" spans="1:9">
      <c r="A1332" s="2" t="s">
        <v>1611</v>
      </c>
      <c r="B1332" s="49" t="s">
        <v>1267</v>
      </c>
      <c r="C1332" s="33">
        <v>0</v>
      </c>
      <c r="D1332" s="6">
        <v>0</v>
      </c>
      <c r="E1332" s="6">
        <v>0</v>
      </c>
      <c r="F1332" s="33">
        <f t="shared" si="391"/>
        <v>0</v>
      </c>
      <c r="G1332" s="33">
        <v>7338</v>
      </c>
      <c r="H1332" s="33">
        <v>1.05100356465448</v>
      </c>
      <c r="I1332" s="33">
        <f t="shared" si="392"/>
        <v>0</v>
      </c>
    </row>
    <row r="1333" spans="1:9">
      <c r="A1333" s="2" t="s">
        <v>1612</v>
      </c>
      <c r="B1333" s="49" t="s">
        <v>1269</v>
      </c>
      <c r="C1333" s="33">
        <v>0</v>
      </c>
      <c r="D1333" s="6">
        <v>0</v>
      </c>
      <c r="E1333" s="6">
        <v>0</v>
      </c>
      <c r="F1333" s="33">
        <f t="shared" si="391"/>
        <v>0</v>
      </c>
      <c r="G1333" s="33">
        <v>7338</v>
      </c>
      <c r="H1333" s="33">
        <v>1.05100356465448</v>
      </c>
      <c r="I1333" s="33">
        <f t="shared" si="392"/>
        <v>0</v>
      </c>
    </row>
    <row r="1334" spans="1:9">
      <c r="A1334" s="2" t="s">
        <v>1613</v>
      </c>
      <c r="B1334" s="49" t="s">
        <v>1271</v>
      </c>
      <c r="C1334" s="6">
        <v>0</v>
      </c>
      <c r="D1334" s="6">
        <v>0</v>
      </c>
      <c r="E1334" s="6">
        <v>0</v>
      </c>
      <c r="F1334" s="33">
        <f t="shared" ref="F1334:F1403" si="393">(C1334+D1334+E1334)/3</f>
        <v>0</v>
      </c>
      <c r="G1334" s="33">
        <v>28472</v>
      </c>
      <c r="H1334" s="33">
        <v>1.05100356465448</v>
      </c>
      <c r="I1334" s="33">
        <f t="shared" si="392"/>
        <v>0</v>
      </c>
    </row>
    <row r="1335" spans="1:9">
      <c r="A1335" s="2" t="s">
        <v>1614</v>
      </c>
      <c r="B1335" s="49" t="s">
        <v>1273</v>
      </c>
      <c r="C1335" s="6">
        <v>0</v>
      </c>
      <c r="D1335" s="6">
        <v>0</v>
      </c>
      <c r="E1335" s="6">
        <v>0</v>
      </c>
      <c r="F1335" s="33">
        <f t="shared" si="393"/>
        <v>0</v>
      </c>
      <c r="G1335" s="33" t="s">
        <v>10</v>
      </c>
      <c r="H1335" s="33">
        <v>1.05100356465448</v>
      </c>
      <c r="I1335" s="6" t="s">
        <v>10</v>
      </c>
    </row>
    <row r="1336" spans="1:9">
      <c r="A1336" s="2" t="s">
        <v>1615</v>
      </c>
      <c r="B1336" s="49" t="s">
        <v>1275</v>
      </c>
      <c r="C1336" s="6">
        <v>0</v>
      </c>
      <c r="D1336" s="6">
        <v>0</v>
      </c>
      <c r="E1336" s="6">
        <v>0</v>
      </c>
      <c r="F1336" s="33">
        <f t="shared" si="393"/>
        <v>0</v>
      </c>
      <c r="G1336" s="33">
        <v>18451</v>
      </c>
      <c r="H1336" s="33">
        <v>1.05100356465448</v>
      </c>
      <c r="I1336" s="33">
        <f t="shared" si="392"/>
        <v>0</v>
      </c>
    </row>
    <row r="1337" spans="1:9">
      <c r="A1337" s="2" t="s">
        <v>1616</v>
      </c>
      <c r="B1337" s="49" t="s">
        <v>1277</v>
      </c>
      <c r="C1337" s="6">
        <v>0</v>
      </c>
      <c r="D1337" s="6">
        <v>0</v>
      </c>
      <c r="E1337" s="6">
        <v>0</v>
      </c>
      <c r="F1337" s="33">
        <f t="shared" si="393"/>
        <v>0</v>
      </c>
      <c r="G1337" s="33" t="s">
        <v>10</v>
      </c>
      <c r="H1337" s="33">
        <v>1.05100356465448</v>
      </c>
      <c r="I1337" s="6" t="s">
        <v>10</v>
      </c>
    </row>
    <row r="1338" spans="1:9">
      <c r="A1338" s="2" t="s">
        <v>1617</v>
      </c>
      <c r="B1338" s="49" t="s">
        <v>1279</v>
      </c>
      <c r="C1338" s="6">
        <v>0</v>
      </c>
      <c r="D1338" s="6">
        <v>0</v>
      </c>
      <c r="E1338" s="6">
        <v>0</v>
      </c>
      <c r="F1338" s="33">
        <f t="shared" si="393"/>
        <v>0</v>
      </c>
      <c r="G1338" s="33">
        <v>18451</v>
      </c>
      <c r="H1338" s="33">
        <v>1.05100356465448</v>
      </c>
      <c r="I1338" s="33">
        <f t="shared" si="392"/>
        <v>0</v>
      </c>
    </row>
    <row r="1339" spans="1:9">
      <c r="A1339" s="2" t="s">
        <v>1618</v>
      </c>
      <c r="B1339" s="49" t="s">
        <v>1281</v>
      </c>
      <c r="C1339" s="6">
        <v>0</v>
      </c>
      <c r="D1339" s="6">
        <v>0</v>
      </c>
      <c r="E1339" s="6">
        <v>0</v>
      </c>
      <c r="F1339" s="33">
        <f t="shared" si="393"/>
        <v>0</v>
      </c>
      <c r="G1339" s="33" t="s">
        <v>10</v>
      </c>
      <c r="H1339" s="33">
        <v>1.05100356465448</v>
      </c>
      <c r="I1339" s="6" t="s">
        <v>10</v>
      </c>
    </row>
    <row r="1340" spans="1:9">
      <c r="A1340" s="2" t="s">
        <v>1619</v>
      </c>
      <c r="B1340" s="49" t="s">
        <v>1283</v>
      </c>
      <c r="C1340" s="6">
        <v>0</v>
      </c>
      <c r="D1340" s="6">
        <v>0</v>
      </c>
      <c r="E1340" s="6">
        <v>0</v>
      </c>
      <c r="F1340" s="33">
        <f t="shared" si="393"/>
        <v>0</v>
      </c>
      <c r="G1340" s="33">
        <v>18451</v>
      </c>
      <c r="H1340" s="33">
        <v>1.05100356465448</v>
      </c>
      <c r="I1340" s="33">
        <f t="shared" si="392"/>
        <v>0</v>
      </c>
    </row>
    <row r="1341" spans="1:9">
      <c r="A1341" s="2" t="s">
        <v>1620</v>
      </c>
      <c r="B1341" s="49" t="s">
        <v>1285</v>
      </c>
      <c r="C1341" s="6">
        <v>0</v>
      </c>
      <c r="D1341" s="6">
        <v>0</v>
      </c>
      <c r="E1341" s="6">
        <v>0</v>
      </c>
      <c r="F1341" s="33">
        <f t="shared" si="393"/>
        <v>0</v>
      </c>
      <c r="G1341" s="33" t="s">
        <v>10</v>
      </c>
      <c r="H1341" s="33">
        <v>1.05100356465448</v>
      </c>
      <c r="I1341" s="6" t="s">
        <v>10</v>
      </c>
    </row>
    <row r="1342" spans="1:9">
      <c r="A1342" s="2" t="s">
        <v>1621</v>
      </c>
      <c r="B1342" s="49" t="s">
        <v>1287</v>
      </c>
      <c r="C1342" s="6">
        <v>150.4</v>
      </c>
      <c r="D1342" s="6">
        <v>150.4</v>
      </c>
      <c r="E1342" s="6">
        <v>149.5</v>
      </c>
      <c r="F1342" s="33">
        <f t="shared" si="393"/>
        <v>150.1</v>
      </c>
      <c r="G1342" s="33">
        <v>7338</v>
      </c>
      <c r="H1342" s="33">
        <v>1.05100356465448</v>
      </c>
      <c r="I1342" s="33">
        <f t="shared" si="392"/>
        <v>1157.6108500309294</v>
      </c>
    </row>
    <row r="1343" spans="1:9">
      <c r="A1343" s="2" t="s">
        <v>1622</v>
      </c>
      <c r="B1343" s="49" t="s">
        <v>1289</v>
      </c>
      <c r="C1343" s="6">
        <v>0</v>
      </c>
      <c r="D1343" s="6">
        <v>0</v>
      </c>
      <c r="E1343" s="6">
        <v>0</v>
      </c>
      <c r="F1343" s="33">
        <f t="shared" si="393"/>
        <v>0</v>
      </c>
      <c r="G1343" s="33">
        <v>11776</v>
      </c>
      <c r="H1343" s="33">
        <v>1.05100356465448</v>
      </c>
      <c r="I1343" s="33">
        <f t="shared" si="392"/>
        <v>0</v>
      </c>
    </row>
    <row r="1344" spans="1:9">
      <c r="A1344" s="2" t="s">
        <v>1623</v>
      </c>
      <c r="B1344" s="49" t="s">
        <v>1291</v>
      </c>
      <c r="C1344" s="6">
        <v>0</v>
      </c>
      <c r="D1344" s="6">
        <v>0</v>
      </c>
      <c r="E1344" s="6">
        <v>0</v>
      </c>
      <c r="F1344" s="33">
        <f t="shared" si="393"/>
        <v>0</v>
      </c>
      <c r="G1344" s="33">
        <v>7338</v>
      </c>
      <c r="H1344" s="33">
        <v>1.05100356465448</v>
      </c>
      <c r="I1344" s="33">
        <f t="shared" si="392"/>
        <v>0</v>
      </c>
    </row>
    <row r="1345" spans="1:9">
      <c r="A1345" s="2" t="s">
        <v>1624</v>
      </c>
      <c r="B1345" s="49" t="s">
        <v>1293</v>
      </c>
      <c r="C1345" s="6">
        <v>0</v>
      </c>
      <c r="D1345" s="6">
        <v>0</v>
      </c>
      <c r="E1345" s="6">
        <v>0</v>
      </c>
      <c r="F1345" s="33">
        <f t="shared" si="393"/>
        <v>0</v>
      </c>
      <c r="G1345" s="33">
        <v>11776</v>
      </c>
      <c r="H1345" s="33">
        <v>1.05100356465448</v>
      </c>
      <c r="I1345" s="33">
        <f t="shared" si="392"/>
        <v>0</v>
      </c>
    </row>
    <row r="1346" spans="1:9">
      <c r="A1346" s="2" t="s">
        <v>1625</v>
      </c>
      <c r="B1346" s="49" t="s">
        <v>1295</v>
      </c>
      <c r="C1346" s="6">
        <v>0</v>
      </c>
      <c r="D1346" s="6">
        <v>0</v>
      </c>
      <c r="E1346" s="6">
        <v>0</v>
      </c>
      <c r="F1346" s="33">
        <f t="shared" si="393"/>
        <v>0</v>
      </c>
      <c r="G1346" s="33">
        <v>6177</v>
      </c>
      <c r="H1346" s="33">
        <v>1.05100356465448</v>
      </c>
      <c r="I1346" s="33">
        <f t="shared" si="392"/>
        <v>0</v>
      </c>
    </row>
    <row r="1347" spans="1:9">
      <c r="A1347" s="2" t="s">
        <v>1626</v>
      </c>
      <c r="B1347" s="49" t="s">
        <v>1297</v>
      </c>
      <c r="C1347" s="6">
        <v>0</v>
      </c>
      <c r="D1347" s="6">
        <v>0</v>
      </c>
      <c r="E1347" s="6">
        <v>0</v>
      </c>
      <c r="F1347" s="33">
        <f t="shared" si="393"/>
        <v>0</v>
      </c>
      <c r="G1347" s="33">
        <v>8108</v>
      </c>
      <c r="H1347" s="33">
        <v>1.05100356465448</v>
      </c>
      <c r="I1347" s="33">
        <f t="shared" si="392"/>
        <v>0</v>
      </c>
    </row>
    <row r="1348" spans="1:9">
      <c r="A1348" s="2" t="s">
        <v>1627</v>
      </c>
      <c r="B1348" s="49" t="s">
        <v>1299</v>
      </c>
      <c r="C1348" s="6">
        <v>0</v>
      </c>
      <c r="D1348" s="6">
        <f>0.63*1000*0.94</f>
        <v>592.19999999999993</v>
      </c>
      <c r="E1348" s="6">
        <v>458.33</v>
      </c>
      <c r="F1348" s="33">
        <f t="shared" si="393"/>
        <v>350.17666666666668</v>
      </c>
      <c r="G1348" s="33">
        <v>1301</v>
      </c>
      <c r="H1348" s="33">
        <v>1.05100356465448</v>
      </c>
      <c r="I1348" s="33">
        <f t="shared" si="392"/>
        <v>478.81603932806286</v>
      </c>
    </row>
    <row r="1349" spans="1:9">
      <c r="A1349" s="2" t="s">
        <v>1628</v>
      </c>
      <c r="B1349" s="49" t="s">
        <v>1301</v>
      </c>
      <c r="C1349" s="6">
        <v>0</v>
      </c>
      <c r="D1349" s="6">
        <v>0</v>
      </c>
      <c r="E1349" s="6">
        <v>0</v>
      </c>
      <c r="F1349" s="33">
        <f t="shared" si="393"/>
        <v>0</v>
      </c>
      <c r="G1349" s="33">
        <v>11945</v>
      </c>
      <c r="H1349" s="33">
        <v>1.05100356465448</v>
      </c>
      <c r="I1349" s="33">
        <f t="shared" si="392"/>
        <v>0</v>
      </c>
    </row>
    <row r="1350" spans="1:9">
      <c r="A1350" s="2" t="s">
        <v>1629</v>
      </c>
      <c r="B1350" s="49" t="s">
        <v>1303</v>
      </c>
      <c r="C1350" s="6">
        <v>0</v>
      </c>
      <c r="D1350" s="6">
        <v>0</v>
      </c>
      <c r="E1350" s="6">
        <v>0</v>
      </c>
      <c r="F1350" s="33">
        <f t="shared" si="393"/>
        <v>0</v>
      </c>
      <c r="G1350" s="33">
        <v>1301</v>
      </c>
      <c r="H1350" s="33">
        <v>1.05100356465448</v>
      </c>
      <c r="I1350" s="33">
        <f t="shared" si="392"/>
        <v>0</v>
      </c>
    </row>
    <row r="1351" spans="1:9">
      <c r="A1351" s="2" t="s">
        <v>1630</v>
      </c>
      <c r="B1351" s="49" t="s">
        <v>1305</v>
      </c>
      <c r="C1351" s="6">
        <v>0</v>
      </c>
      <c r="D1351" s="6">
        <v>0</v>
      </c>
      <c r="E1351" s="6">
        <v>0</v>
      </c>
      <c r="F1351" s="33">
        <f t="shared" si="393"/>
        <v>0</v>
      </c>
      <c r="G1351" s="33">
        <v>11945</v>
      </c>
      <c r="H1351" s="33">
        <v>1.05100356465448</v>
      </c>
      <c r="I1351" s="33">
        <f t="shared" si="392"/>
        <v>0</v>
      </c>
    </row>
    <row r="1352" spans="1:9">
      <c r="A1352" s="2" t="s">
        <v>1631</v>
      </c>
      <c r="B1352" s="49" t="s">
        <v>1307</v>
      </c>
      <c r="C1352" s="6">
        <v>0</v>
      </c>
      <c r="D1352" s="6">
        <v>0</v>
      </c>
      <c r="E1352" s="6">
        <v>0</v>
      </c>
      <c r="F1352" s="33">
        <f t="shared" si="393"/>
        <v>0</v>
      </c>
      <c r="G1352" s="6">
        <v>7338</v>
      </c>
      <c r="H1352" s="33">
        <v>1.05100356465448</v>
      </c>
      <c r="I1352" s="6">
        <f t="shared" si="392"/>
        <v>0</v>
      </c>
    </row>
    <row r="1353" spans="1:9">
      <c r="A1353" s="2" t="s">
        <v>1632</v>
      </c>
      <c r="B1353" s="49" t="s">
        <v>1309</v>
      </c>
      <c r="C1353" s="6">
        <v>0</v>
      </c>
      <c r="D1353" s="6">
        <v>0</v>
      </c>
      <c r="E1353" s="6">
        <v>0</v>
      </c>
      <c r="F1353" s="33">
        <f t="shared" si="393"/>
        <v>0</v>
      </c>
      <c r="G1353" s="33">
        <v>11776</v>
      </c>
      <c r="H1353" s="33">
        <v>1.05100356465448</v>
      </c>
      <c r="I1353" s="33">
        <f t="shared" si="392"/>
        <v>0</v>
      </c>
    </row>
    <row r="1354" spans="1:9">
      <c r="A1354" s="2" t="s">
        <v>1633</v>
      </c>
      <c r="B1354" s="49" t="s">
        <v>1311</v>
      </c>
      <c r="C1354" s="6">
        <v>235</v>
      </c>
      <c r="D1354" s="6">
        <v>235</v>
      </c>
      <c r="E1354" s="6">
        <v>235</v>
      </c>
      <c r="F1354" s="33">
        <f t="shared" si="393"/>
        <v>235</v>
      </c>
      <c r="G1354" s="33">
        <v>7338</v>
      </c>
      <c r="H1354" s="33">
        <v>1.05100356465448</v>
      </c>
      <c r="I1354" s="33">
        <f t="shared" si="392"/>
        <v>1812.3820769971248</v>
      </c>
    </row>
    <row r="1355" spans="1:9">
      <c r="A1355" s="2" t="s">
        <v>1634</v>
      </c>
      <c r="B1355" s="49" t="s">
        <v>1313</v>
      </c>
      <c r="C1355" s="6">
        <v>0</v>
      </c>
      <c r="D1355" s="6">
        <v>0</v>
      </c>
      <c r="E1355" s="6">
        <v>0</v>
      </c>
      <c r="F1355" s="33">
        <f t="shared" si="393"/>
        <v>0</v>
      </c>
      <c r="G1355" s="33">
        <v>11776</v>
      </c>
      <c r="H1355" s="33">
        <v>1.05100356465448</v>
      </c>
      <c r="I1355" s="33">
        <f t="shared" si="392"/>
        <v>0</v>
      </c>
    </row>
    <row r="1356" spans="1:9">
      <c r="A1356" s="2" t="s">
        <v>1635</v>
      </c>
      <c r="B1356" s="49" t="s">
        <v>1315</v>
      </c>
      <c r="C1356" s="6">
        <v>0</v>
      </c>
      <c r="D1356" s="6">
        <v>0</v>
      </c>
      <c r="E1356" s="6">
        <v>0</v>
      </c>
      <c r="F1356" s="33">
        <f t="shared" si="393"/>
        <v>0</v>
      </c>
      <c r="G1356" s="33">
        <v>6177</v>
      </c>
      <c r="H1356" s="33">
        <v>1.05100356465448</v>
      </c>
      <c r="I1356" s="33">
        <f t="shared" si="392"/>
        <v>0</v>
      </c>
    </row>
    <row r="1357" spans="1:9">
      <c r="A1357" s="2" t="s">
        <v>1636</v>
      </c>
      <c r="B1357" s="49" t="s">
        <v>1317</v>
      </c>
      <c r="C1357" s="6">
        <v>0</v>
      </c>
      <c r="D1357" s="6">
        <v>0</v>
      </c>
      <c r="E1357" s="6">
        <v>0</v>
      </c>
      <c r="F1357" s="33">
        <f t="shared" si="393"/>
        <v>0</v>
      </c>
      <c r="G1357" s="33">
        <v>8108</v>
      </c>
      <c r="H1357" s="33">
        <v>1.05100356465448</v>
      </c>
      <c r="I1357" s="33">
        <f t="shared" si="392"/>
        <v>0</v>
      </c>
    </row>
    <row r="1358" spans="1:9">
      <c r="A1358" s="2" t="s">
        <v>1637</v>
      </c>
      <c r="B1358" s="49" t="s">
        <v>1319</v>
      </c>
      <c r="C1358" s="6">
        <v>0</v>
      </c>
      <c r="D1358" s="6">
        <f>0.63*1000*0.94</f>
        <v>592.19999999999993</v>
      </c>
      <c r="E1358" s="6">
        <v>458.33</v>
      </c>
      <c r="F1358" s="33">
        <f t="shared" si="393"/>
        <v>350.17666666666668</v>
      </c>
      <c r="G1358" s="33">
        <v>1301</v>
      </c>
      <c r="H1358" s="33">
        <v>1.05100356465448</v>
      </c>
      <c r="I1358" s="33">
        <f t="shared" si="392"/>
        <v>478.81603932806286</v>
      </c>
    </row>
    <row r="1359" spans="1:9">
      <c r="A1359" s="2" t="s">
        <v>1638</v>
      </c>
      <c r="B1359" s="49" t="s">
        <v>1321</v>
      </c>
      <c r="C1359" s="6">
        <v>0</v>
      </c>
      <c r="D1359" s="6">
        <v>0</v>
      </c>
      <c r="E1359" s="6">
        <v>0</v>
      </c>
      <c r="F1359" s="33">
        <f t="shared" si="393"/>
        <v>0</v>
      </c>
      <c r="G1359" s="33">
        <v>11945</v>
      </c>
      <c r="H1359" s="33">
        <v>1.05100356465448</v>
      </c>
      <c r="I1359" s="33">
        <f t="shared" si="392"/>
        <v>0</v>
      </c>
    </row>
    <row r="1360" spans="1:9">
      <c r="A1360" s="2" t="s">
        <v>1639</v>
      </c>
      <c r="B1360" s="49" t="s">
        <v>1323</v>
      </c>
      <c r="C1360" s="6">
        <v>0</v>
      </c>
      <c r="D1360" s="6">
        <v>0</v>
      </c>
      <c r="E1360" s="6">
        <v>0</v>
      </c>
      <c r="F1360" s="33">
        <f t="shared" si="393"/>
        <v>0</v>
      </c>
      <c r="G1360" s="33">
        <v>1301</v>
      </c>
      <c r="H1360" s="33">
        <v>1.05100356465448</v>
      </c>
      <c r="I1360" s="33">
        <f t="shared" si="392"/>
        <v>0</v>
      </c>
    </row>
    <row r="1361" spans="1:9">
      <c r="A1361" s="2" t="s">
        <v>1640</v>
      </c>
      <c r="B1361" s="49" t="s">
        <v>1325</v>
      </c>
      <c r="C1361" s="6">
        <v>0</v>
      </c>
      <c r="D1361" s="6">
        <v>0</v>
      </c>
      <c r="E1361" s="6">
        <v>0</v>
      </c>
      <c r="F1361" s="33">
        <f t="shared" si="393"/>
        <v>0</v>
      </c>
      <c r="G1361" s="33">
        <v>11945</v>
      </c>
      <c r="H1361" s="33">
        <v>1.05100356465448</v>
      </c>
      <c r="I1361" s="33">
        <f t="shared" si="392"/>
        <v>0</v>
      </c>
    </row>
    <row r="1362" spans="1:9">
      <c r="A1362" s="2" t="s">
        <v>1641</v>
      </c>
      <c r="B1362" s="49" t="s">
        <v>54</v>
      </c>
      <c r="C1362" s="6">
        <v>951.28</v>
      </c>
      <c r="D1362" s="6">
        <f>SUM(D1363:D1400)</f>
        <v>1918.5399999999997</v>
      </c>
      <c r="E1362" s="6">
        <f>SUM(E1363:E1400)</f>
        <v>1073.8699999999999</v>
      </c>
      <c r="F1362" s="6">
        <f t="shared" si="393"/>
        <v>1314.5633333333333</v>
      </c>
      <c r="G1362" s="6" t="s">
        <v>10</v>
      </c>
      <c r="H1362" s="6" t="s">
        <v>10</v>
      </c>
      <c r="I1362" s="6">
        <f>SUM(I1363:I1400)</f>
        <v>5499.9132674262819</v>
      </c>
    </row>
    <row r="1363" spans="1:9">
      <c r="A1363" s="2" t="s">
        <v>1642</v>
      </c>
      <c r="B1363" s="49" t="s">
        <v>1251</v>
      </c>
      <c r="C1363" s="6">
        <v>0</v>
      </c>
      <c r="D1363" s="6">
        <f>0.025*1000*0.94</f>
        <v>23.5</v>
      </c>
      <c r="E1363" s="6">
        <v>19.88</v>
      </c>
      <c r="F1363" s="33">
        <f t="shared" si="393"/>
        <v>14.459999999999999</v>
      </c>
      <c r="G1363" s="33">
        <v>12876</v>
      </c>
      <c r="H1363" s="33">
        <v>1.05100356465448</v>
      </c>
      <c r="I1363" s="33">
        <f t="shared" ref="I1363:I1400" si="394">(F1363*G1363*H1363)/1000</f>
        <v>195.68315865218108</v>
      </c>
    </row>
    <row r="1364" spans="1:9">
      <c r="A1364" s="2" t="s">
        <v>1643</v>
      </c>
      <c r="B1364" s="49" t="s">
        <v>1253</v>
      </c>
      <c r="C1364" s="6">
        <v>37.6</v>
      </c>
      <c r="D1364" s="6">
        <v>37.6</v>
      </c>
      <c r="E1364" s="6">
        <v>35.69</v>
      </c>
      <c r="F1364" s="33">
        <f t="shared" si="393"/>
        <v>36.963333333333331</v>
      </c>
      <c r="G1364" s="33">
        <v>5159</v>
      </c>
      <c r="H1364" s="33">
        <v>1.05100356465448</v>
      </c>
      <c r="I1364" s="33">
        <f t="shared" si="394"/>
        <v>200.41990209430585</v>
      </c>
    </row>
    <row r="1365" spans="1:9">
      <c r="A1365" s="2" t="s">
        <v>1644</v>
      </c>
      <c r="B1365" s="49" t="s">
        <v>1255</v>
      </c>
      <c r="C1365" s="6">
        <v>59.219999999999992</v>
      </c>
      <c r="D1365" s="33">
        <v>0</v>
      </c>
      <c r="E1365" s="33">
        <v>0</v>
      </c>
      <c r="F1365" s="33">
        <f t="shared" si="393"/>
        <v>19.739999999999998</v>
      </c>
      <c r="G1365" s="33">
        <v>5159</v>
      </c>
      <c r="H1365" s="33">
        <v>1.05100356465448</v>
      </c>
      <c r="I1365" s="33">
        <f t="shared" si="394"/>
        <v>107.0327946796356</v>
      </c>
    </row>
    <row r="1366" spans="1:9">
      <c r="A1366" s="2" t="s">
        <v>1645</v>
      </c>
      <c r="B1366" s="49" t="s">
        <v>1257</v>
      </c>
      <c r="C1366" s="6">
        <v>94</v>
      </c>
      <c r="D1366" s="33">
        <v>0</v>
      </c>
      <c r="E1366" s="33">
        <v>0</v>
      </c>
      <c r="F1366" s="33">
        <f t="shared" si="393"/>
        <v>31.333333333333332</v>
      </c>
      <c r="G1366" s="33">
        <v>5159</v>
      </c>
      <c r="H1366" s="33">
        <v>1.05100356465448</v>
      </c>
      <c r="I1366" s="33">
        <f t="shared" si="394"/>
        <v>169.89332488831047</v>
      </c>
    </row>
    <row r="1367" spans="1:9">
      <c r="A1367" s="2" t="s">
        <v>1646</v>
      </c>
      <c r="B1367" s="49" t="s">
        <v>1259</v>
      </c>
      <c r="C1367" s="6">
        <v>0</v>
      </c>
      <c r="D1367" s="6">
        <v>0</v>
      </c>
      <c r="E1367" s="6">
        <v>0</v>
      </c>
      <c r="F1367" s="33">
        <f t="shared" si="393"/>
        <v>0</v>
      </c>
      <c r="G1367" s="33">
        <v>12876</v>
      </c>
      <c r="H1367" s="33">
        <v>1.05100356465448</v>
      </c>
      <c r="I1367" s="33">
        <f t="shared" si="394"/>
        <v>0</v>
      </c>
    </row>
    <row r="1368" spans="1:9">
      <c r="A1368" s="2" t="s">
        <v>1647</v>
      </c>
      <c r="B1368" s="49" t="s">
        <v>1261</v>
      </c>
      <c r="C1368" s="6">
        <v>37.6</v>
      </c>
      <c r="D1368" s="6">
        <v>37.6</v>
      </c>
      <c r="E1368" s="6">
        <v>35.69</v>
      </c>
      <c r="F1368" s="33">
        <f t="shared" si="393"/>
        <v>36.963333333333331</v>
      </c>
      <c r="G1368" s="33">
        <v>5159</v>
      </c>
      <c r="H1368" s="33">
        <v>1.05100356465448</v>
      </c>
      <c r="I1368" s="33">
        <f t="shared" si="394"/>
        <v>200.41990209430585</v>
      </c>
    </row>
    <row r="1369" spans="1:9">
      <c r="A1369" s="2" t="s">
        <v>1648</v>
      </c>
      <c r="B1369" s="49" t="s">
        <v>1263</v>
      </c>
      <c r="C1369" s="33">
        <v>177.66</v>
      </c>
      <c r="D1369" s="33">
        <f>0.063*2*1000*0.94</f>
        <v>118.44</v>
      </c>
      <c r="E1369" s="33">
        <v>145.62</v>
      </c>
      <c r="F1369" s="33">
        <f t="shared" si="393"/>
        <v>147.24</v>
      </c>
      <c r="G1369" s="33">
        <v>5159</v>
      </c>
      <c r="H1369" s="33">
        <v>1.05100356465448</v>
      </c>
      <c r="I1369" s="33">
        <f t="shared" si="394"/>
        <v>798.35403691132456</v>
      </c>
    </row>
    <row r="1370" spans="1:9">
      <c r="A1370" s="2" t="s">
        <v>1649</v>
      </c>
      <c r="B1370" s="49" t="s">
        <v>1265</v>
      </c>
      <c r="C1370" s="33">
        <v>94</v>
      </c>
      <c r="D1370" s="33">
        <v>94</v>
      </c>
      <c r="E1370" s="33">
        <v>94</v>
      </c>
      <c r="F1370" s="33">
        <f t="shared" si="393"/>
        <v>94</v>
      </c>
      <c r="G1370" s="33">
        <v>5159</v>
      </c>
      <c r="H1370" s="33">
        <v>1.05100356465448</v>
      </c>
      <c r="I1370" s="33">
        <f t="shared" si="394"/>
        <v>509.67997466493142</v>
      </c>
    </row>
    <row r="1371" spans="1:9">
      <c r="A1371" s="2" t="s">
        <v>1650</v>
      </c>
      <c r="B1371" s="49" t="s">
        <v>1267</v>
      </c>
      <c r="C1371" s="6">
        <v>300.8</v>
      </c>
      <c r="D1371" s="33">
        <f>0.16*4*1000*0.94</f>
        <v>601.59999999999991</v>
      </c>
      <c r="E1371" s="33">
        <v>444.63</v>
      </c>
      <c r="F1371" s="33">
        <f t="shared" si="393"/>
        <v>449.00999999999993</v>
      </c>
      <c r="G1371" s="33">
        <v>3381</v>
      </c>
      <c r="H1371" s="33">
        <v>1.05100356465448</v>
      </c>
      <c r="I1371" s="33">
        <f t="shared" si="394"/>
        <v>1595.5314648219824</v>
      </c>
    </row>
    <row r="1372" spans="1:9">
      <c r="A1372" s="2" t="s">
        <v>1651</v>
      </c>
      <c r="B1372" s="49" t="s">
        <v>1269</v>
      </c>
      <c r="C1372" s="33">
        <v>0</v>
      </c>
      <c r="D1372" s="6">
        <f>0.25*1000*0.94*2</f>
        <v>470</v>
      </c>
      <c r="E1372" s="6">
        <v>0</v>
      </c>
      <c r="F1372" s="33">
        <f t="shared" si="393"/>
        <v>156.66666666666666</v>
      </c>
      <c r="G1372" s="33">
        <v>3381</v>
      </c>
      <c r="H1372" s="33">
        <v>1.05100356465448</v>
      </c>
      <c r="I1372" s="33">
        <f t="shared" si="394"/>
        <v>556.70607816183144</v>
      </c>
    </row>
    <row r="1373" spans="1:9">
      <c r="A1373" s="2" t="s">
        <v>1652</v>
      </c>
      <c r="B1373" s="49" t="s">
        <v>1271</v>
      </c>
      <c r="C1373" s="6">
        <v>0</v>
      </c>
      <c r="D1373" s="6">
        <v>0</v>
      </c>
      <c r="E1373" s="6">
        <v>0</v>
      </c>
      <c r="F1373" s="33">
        <f t="shared" si="393"/>
        <v>0</v>
      </c>
      <c r="G1373" s="33">
        <v>12876</v>
      </c>
      <c r="H1373" s="33">
        <v>1.05100356465448</v>
      </c>
      <c r="I1373" s="33">
        <f t="shared" si="394"/>
        <v>0</v>
      </c>
    </row>
    <row r="1374" spans="1:9">
      <c r="A1374" s="2" t="s">
        <v>1653</v>
      </c>
      <c r="B1374" s="49" t="s">
        <v>1273</v>
      </c>
      <c r="C1374" s="6">
        <v>0</v>
      </c>
      <c r="D1374" s="6">
        <v>0</v>
      </c>
      <c r="E1374" s="6">
        <v>0</v>
      </c>
      <c r="F1374" s="33">
        <f t="shared" si="393"/>
        <v>0</v>
      </c>
      <c r="G1374" s="33" t="s">
        <v>10</v>
      </c>
      <c r="H1374" s="33">
        <v>1.05100356465448</v>
      </c>
      <c r="I1374" s="6" t="s">
        <v>10</v>
      </c>
    </row>
    <row r="1375" spans="1:9">
      <c r="A1375" s="2" t="s">
        <v>1654</v>
      </c>
      <c r="B1375" s="49" t="s">
        <v>1275</v>
      </c>
      <c r="C1375" s="6">
        <v>0</v>
      </c>
      <c r="D1375" s="6">
        <v>0</v>
      </c>
      <c r="E1375" s="6">
        <v>0</v>
      </c>
      <c r="F1375" s="33">
        <f t="shared" si="393"/>
        <v>0</v>
      </c>
      <c r="G1375" s="33">
        <v>5159</v>
      </c>
      <c r="H1375" s="33">
        <v>1.05100356465448</v>
      </c>
      <c r="I1375" s="33">
        <f t="shared" si="394"/>
        <v>0</v>
      </c>
    </row>
    <row r="1376" spans="1:9">
      <c r="A1376" s="2" t="s">
        <v>1655</v>
      </c>
      <c r="B1376" s="49" t="s">
        <v>1277</v>
      </c>
      <c r="C1376" s="6">
        <v>0</v>
      </c>
      <c r="D1376" s="6">
        <v>0</v>
      </c>
      <c r="E1376" s="6">
        <v>0</v>
      </c>
      <c r="F1376" s="33">
        <f t="shared" si="393"/>
        <v>0</v>
      </c>
      <c r="G1376" s="33" t="s">
        <v>10</v>
      </c>
      <c r="H1376" s="33">
        <v>1.05100356465448</v>
      </c>
      <c r="I1376" s="6" t="s">
        <v>10</v>
      </c>
    </row>
    <row r="1377" spans="1:9">
      <c r="A1377" s="2" t="s">
        <v>1656</v>
      </c>
      <c r="B1377" s="49" t="s">
        <v>1279</v>
      </c>
      <c r="C1377" s="6">
        <v>0</v>
      </c>
      <c r="D1377" s="6">
        <v>0</v>
      </c>
      <c r="E1377" s="6">
        <v>0</v>
      </c>
      <c r="F1377" s="33">
        <f t="shared" si="393"/>
        <v>0</v>
      </c>
      <c r="G1377" s="33">
        <v>5159</v>
      </c>
      <c r="H1377" s="33">
        <v>1.05100356465448</v>
      </c>
      <c r="I1377" s="33">
        <f t="shared" si="394"/>
        <v>0</v>
      </c>
    </row>
    <row r="1378" spans="1:9">
      <c r="A1378" s="2" t="s">
        <v>1657</v>
      </c>
      <c r="B1378" s="49" t="s">
        <v>1281</v>
      </c>
      <c r="C1378" s="6">
        <v>0</v>
      </c>
      <c r="D1378" s="6">
        <v>0</v>
      </c>
      <c r="E1378" s="6">
        <v>0</v>
      </c>
      <c r="F1378" s="33">
        <f t="shared" si="393"/>
        <v>0</v>
      </c>
      <c r="G1378" s="33" t="s">
        <v>10</v>
      </c>
      <c r="H1378" s="33">
        <v>1.05100356465448</v>
      </c>
      <c r="I1378" s="6" t="s">
        <v>10</v>
      </c>
    </row>
    <row r="1379" spans="1:9">
      <c r="A1379" s="2" t="s">
        <v>1658</v>
      </c>
      <c r="B1379" s="49" t="s">
        <v>1283</v>
      </c>
      <c r="C1379" s="6">
        <v>0</v>
      </c>
      <c r="D1379" s="6">
        <v>0</v>
      </c>
      <c r="E1379" s="6">
        <v>0</v>
      </c>
      <c r="F1379" s="33">
        <f t="shared" si="393"/>
        <v>0</v>
      </c>
      <c r="G1379" s="33">
        <v>5159</v>
      </c>
      <c r="H1379" s="33">
        <v>1.05100356465448</v>
      </c>
      <c r="I1379" s="33">
        <f t="shared" si="394"/>
        <v>0</v>
      </c>
    </row>
    <row r="1380" spans="1:9">
      <c r="A1380" s="2" t="s">
        <v>1659</v>
      </c>
      <c r="B1380" s="49" t="s">
        <v>1285</v>
      </c>
      <c r="C1380" s="6">
        <v>0</v>
      </c>
      <c r="D1380" s="6">
        <v>0</v>
      </c>
      <c r="E1380" s="6">
        <v>0</v>
      </c>
      <c r="F1380" s="33">
        <f t="shared" si="393"/>
        <v>0</v>
      </c>
      <c r="G1380" s="33" t="s">
        <v>10</v>
      </c>
      <c r="H1380" s="33">
        <v>1.05100356465448</v>
      </c>
      <c r="I1380" s="6" t="s">
        <v>10</v>
      </c>
    </row>
    <row r="1381" spans="1:9">
      <c r="A1381" s="2" t="s">
        <v>1660</v>
      </c>
      <c r="B1381" s="49" t="s">
        <v>1287</v>
      </c>
      <c r="C1381" s="6">
        <v>150.4</v>
      </c>
      <c r="D1381" s="33">
        <f>0.16*2*0.94*1000</f>
        <v>300.8</v>
      </c>
      <c r="E1381" s="33">
        <v>298.36</v>
      </c>
      <c r="F1381" s="33">
        <f t="shared" si="393"/>
        <v>249.85333333333335</v>
      </c>
      <c r="G1381" s="33">
        <v>3381</v>
      </c>
      <c r="H1381" s="33">
        <v>1.05100356465448</v>
      </c>
      <c r="I1381" s="33">
        <f t="shared" si="394"/>
        <v>887.83959137655836</v>
      </c>
    </row>
    <row r="1382" spans="1:9">
      <c r="A1382" s="2" t="s">
        <v>1661</v>
      </c>
      <c r="B1382" s="49" t="s">
        <v>1289</v>
      </c>
      <c r="C1382" s="6">
        <v>0</v>
      </c>
      <c r="D1382" s="6">
        <v>0</v>
      </c>
      <c r="E1382" s="6">
        <v>0</v>
      </c>
      <c r="F1382" s="33">
        <f t="shared" si="393"/>
        <v>0</v>
      </c>
      <c r="G1382" s="33">
        <v>5347</v>
      </c>
      <c r="H1382" s="33">
        <v>1.05100356465448</v>
      </c>
      <c r="I1382" s="33">
        <f t="shared" si="394"/>
        <v>0</v>
      </c>
    </row>
    <row r="1383" spans="1:9">
      <c r="A1383" s="2" t="s">
        <v>1662</v>
      </c>
      <c r="B1383" s="49" t="s">
        <v>1291</v>
      </c>
      <c r="C1383" s="6">
        <v>0</v>
      </c>
      <c r="D1383" s="6">
        <f>0.25*1000*0.94</f>
        <v>235</v>
      </c>
      <c r="E1383" s="6">
        <v>0</v>
      </c>
      <c r="F1383" s="33">
        <f t="shared" si="393"/>
        <v>78.333333333333329</v>
      </c>
      <c r="G1383" s="33">
        <v>3381</v>
      </c>
      <c r="H1383" s="33">
        <v>1.05100356465448</v>
      </c>
      <c r="I1383" s="33">
        <f t="shared" si="394"/>
        <v>278.35303908091572</v>
      </c>
    </row>
    <row r="1384" spans="1:9">
      <c r="A1384" s="2" t="s">
        <v>1663</v>
      </c>
      <c r="B1384" s="49" t="s">
        <v>1293</v>
      </c>
      <c r="C1384" s="6">
        <v>0</v>
      </c>
      <c r="D1384" s="6">
        <v>0</v>
      </c>
      <c r="E1384" s="6">
        <v>0</v>
      </c>
      <c r="F1384" s="33">
        <f t="shared" si="393"/>
        <v>0</v>
      </c>
      <c r="G1384" s="33">
        <v>5347</v>
      </c>
      <c r="H1384" s="33">
        <v>1.05100356465448</v>
      </c>
      <c r="I1384" s="33">
        <f t="shared" si="394"/>
        <v>0</v>
      </c>
    </row>
    <row r="1385" spans="1:9">
      <c r="A1385" s="2" t="s">
        <v>1664</v>
      </c>
      <c r="B1385" s="49" t="s">
        <v>1295</v>
      </c>
      <c r="C1385" s="33">
        <v>0</v>
      </c>
      <c r="D1385" s="6">
        <v>0</v>
      </c>
      <c r="E1385" s="6">
        <v>0</v>
      </c>
      <c r="F1385" s="33">
        <f t="shared" si="393"/>
        <v>0</v>
      </c>
      <c r="G1385" s="33">
        <v>13784</v>
      </c>
      <c r="H1385" s="33">
        <v>1.05100356465448</v>
      </c>
      <c r="I1385" s="33">
        <f t="shared" si="394"/>
        <v>0</v>
      </c>
    </row>
    <row r="1386" spans="1:9">
      <c r="A1386" s="2" t="s">
        <v>1665</v>
      </c>
      <c r="B1386" s="49" t="s">
        <v>1297</v>
      </c>
      <c r="C1386" s="6">
        <v>0</v>
      </c>
      <c r="D1386" s="6">
        <v>0</v>
      </c>
      <c r="E1386" s="6">
        <v>0</v>
      </c>
      <c r="F1386" s="33">
        <f t="shared" si="393"/>
        <v>0</v>
      </c>
      <c r="G1386" s="33">
        <v>4184</v>
      </c>
      <c r="H1386" s="33">
        <v>1.05100356465448</v>
      </c>
      <c r="I1386" s="33">
        <f t="shared" si="394"/>
        <v>0</v>
      </c>
    </row>
    <row r="1387" spans="1:9">
      <c r="A1387" s="2" t="s">
        <v>1666</v>
      </c>
      <c r="B1387" s="49" t="s">
        <v>1299</v>
      </c>
      <c r="C1387" s="33">
        <v>0</v>
      </c>
      <c r="D1387" s="6">
        <v>0</v>
      </c>
      <c r="E1387" s="6">
        <v>0</v>
      </c>
      <c r="F1387" s="33">
        <f t="shared" si="393"/>
        <v>0</v>
      </c>
      <c r="G1387" s="33">
        <v>3991</v>
      </c>
      <c r="H1387" s="33">
        <v>1.05100356465448</v>
      </c>
      <c r="I1387" s="33">
        <f t="shared" si="394"/>
        <v>0</v>
      </c>
    </row>
    <row r="1388" spans="1:9">
      <c r="A1388" s="2" t="s">
        <v>1667</v>
      </c>
      <c r="B1388" s="49" t="s">
        <v>1301</v>
      </c>
      <c r="C1388" s="6">
        <v>0</v>
      </c>
      <c r="D1388" s="6">
        <v>0</v>
      </c>
      <c r="E1388" s="6">
        <v>0</v>
      </c>
      <c r="F1388" s="33">
        <f t="shared" si="393"/>
        <v>0</v>
      </c>
      <c r="G1388" s="33">
        <v>2825</v>
      </c>
      <c r="H1388" s="33">
        <v>1.05100356465448</v>
      </c>
      <c r="I1388" s="33">
        <f t="shared" si="394"/>
        <v>0</v>
      </c>
    </row>
    <row r="1389" spans="1:9">
      <c r="A1389" s="2" t="s">
        <v>1668</v>
      </c>
      <c r="B1389" s="49" t="s">
        <v>1303</v>
      </c>
      <c r="C1389" s="6">
        <v>0</v>
      </c>
      <c r="D1389" s="6">
        <v>0</v>
      </c>
      <c r="E1389" s="6">
        <v>0</v>
      </c>
      <c r="F1389" s="33">
        <f t="shared" si="393"/>
        <v>0</v>
      </c>
      <c r="G1389" s="33">
        <v>3991</v>
      </c>
      <c r="H1389" s="33">
        <v>1.05100356465448</v>
      </c>
      <c r="I1389" s="33">
        <f t="shared" si="394"/>
        <v>0</v>
      </c>
    </row>
    <row r="1390" spans="1:9">
      <c r="A1390" s="2" t="s">
        <v>1669</v>
      </c>
      <c r="B1390" s="49" t="s">
        <v>1305</v>
      </c>
      <c r="C1390" s="6">
        <v>0</v>
      </c>
      <c r="D1390" s="6">
        <v>0</v>
      </c>
      <c r="E1390" s="6">
        <v>0</v>
      </c>
      <c r="F1390" s="33">
        <f t="shared" si="393"/>
        <v>0</v>
      </c>
      <c r="G1390" s="33">
        <v>2825</v>
      </c>
      <c r="H1390" s="33">
        <v>1.05100356465448</v>
      </c>
      <c r="I1390" s="33">
        <f t="shared" si="394"/>
        <v>0</v>
      </c>
    </row>
    <row r="1391" spans="1:9">
      <c r="A1391" s="2" t="s">
        <v>1670</v>
      </c>
      <c r="B1391" s="49" t="s">
        <v>1307</v>
      </c>
      <c r="C1391" s="6">
        <v>0</v>
      </c>
      <c r="D1391" s="6">
        <v>0</v>
      </c>
      <c r="E1391" s="6">
        <v>0</v>
      </c>
      <c r="F1391" s="33">
        <f t="shared" si="393"/>
        <v>0</v>
      </c>
      <c r="G1391" s="6">
        <v>3381</v>
      </c>
      <c r="H1391" s="33">
        <v>1.05100356465448</v>
      </c>
      <c r="I1391" s="6">
        <f t="shared" si="394"/>
        <v>0</v>
      </c>
    </row>
    <row r="1392" spans="1:9">
      <c r="A1392" s="2" t="s">
        <v>1671</v>
      </c>
      <c r="B1392" s="49" t="s">
        <v>1309</v>
      </c>
      <c r="C1392" s="6">
        <v>0</v>
      </c>
      <c r="D1392" s="6">
        <v>0</v>
      </c>
      <c r="E1392" s="6">
        <v>0</v>
      </c>
      <c r="F1392" s="33">
        <f t="shared" si="393"/>
        <v>0</v>
      </c>
      <c r="G1392" s="6">
        <v>5347</v>
      </c>
      <c r="H1392" s="33">
        <v>1.05100356465448</v>
      </c>
      <c r="I1392" s="6">
        <f t="shared" si="394"/>
        <v>0</v>
      </c>
    </row>
    <row r="1393" spans="1:9">
      <c r="A1393" s="2" t="s">
        <v>1672</v>
      </c>
      <c r="B1393" s="49" t="s">
        <v>1311</v>
      </c>
      <c r="C1393" s="6">
        <v>0</v>
      </c>
      <c r="D1393" s="6">
        <v>0</v>
      </c>
      <c r="E1393" s="6">
        <v>0</v>
      </c>
      <c r="F1393" s="33">
        <f t="shared" si="393"/>
        <v>0</v>
      </c>
      <c r="G1393" s="33">
        <v>3381</v>
      </c>
      <c r="H1393" s="33">
        <v>1.05100356465448</v>
      </c>
      <c r="I1393" s="33">
        <f t="shared" si="394"/>
        <v>0</v>
      </c>
    </row>
    <row r="1394" spans="1:9">
      <c r="A1394" s="2" t="s">
        <v>1673</v>
      </c>
      <c r="B1394" s="49" t="s">
        <v>1313</v>
      </c>
      <c r="C1394" s="6">
        <v>0</v>
      </c>
      <c r="D1394" s="6">
        <v>0</v>
      </c>
      <c r="E1394" s="6">
        <v>0</v>
      </c>
      <c r="F1394" s="33">
        <f t="shared" si="393"/>
        <v>0</v>
      </c>
      <c r="G1394" s="33">
        <v>5347</v>
      </c>
      <c r="H1394" s="33">
        <v>1.05100356465448</v>
      </c>
      <c r="I1394" s="33">
        <f t="shared" si="394"/>
        <v>0</v>
      </c>
    </row>
    <row r="1395" spans="1:9">
      <c r="A1395" s="2" t="s">
        <v>1674</v>
      </c>
      <c r="B1395" s="49" t="s">
        <v>1315</v>
      </c>
      <c r="C1395" s="6">
        <v>0</v>
      </c>
      <c r="D1395" s="6">
        <v>0</v>
      </c>
      <c r="E1395" s="6">
        <v>0</v>
      </c>
      <c r="F1395" s="33">
        <f t="shared" si="393"/>
        <v>0</v>
      </c>
      <c r="G1395" s="33">
        <v>13784</v>
      </c>
      <c r="H1395" s="33">
        <v>1.05100356465448</v>
      </c>
      <c r="I1395" s="33">
        <f t="shared" si="394"/>
        <v>0</v>
      </c>
    </row>
    <row r="1396" spans="1:9">
      <c r="A1396" s="2" t="s">
        <v>1675</v>
      </c>
      <c r="B1396" s="49" t="s">
        <v>1317</v>
      </c>
      <c r="C1396" s="6">
        <v>0</v>
      </c>
      <c r="D1396" s="6">
        <v>0</v>
      </c>
      <c r="E1396" s="6">
        <v>0</v>
      </c>
      <c r="F1396" s="33">
        <f t="shared" si="393"/>
        <v>0</v>
      </c>
      <c r="G1396" s="33">
        <v>4184</v>
      </c>
      <c r="H1396" s="33">
        <v>1.05100356465448</v>
      </c>
      <c r="I1396" s="33">
        <f t="shared" si="394"/>
        <v>0</v>
      </c>
    </row>
    <row r="1397" spans="1:9">
      <c r="A1397" s="2" t="s">
        <v>1676</v>
      </c>
      <c r="B1397" s="49" t="s">
        <v>1319</v>
      </c>
      <c r="C1397" s="6">
        <v>0</v>
      </c>
      <c r="D1397" s="6">
        <v>0</v>
      </c>
      <c r="E1397" s="6">
        <v>0</v>
      </c>
      <c r="F1397" s="33">
        <f t="shared" si="393"/>
        <v>0</v>
      </c>
      <c r="G1397" s="33">
        <v>3991</v>
      </c>
      <c r="H1397" s="33">
        <v>1.05100356465448</v>
      </c>
      <c r="I1397" s="33">
        <f t="shared" si="394"/>
        <v>0</v>
      </c>
    </row>
    <row r="1398" spans="1:9">
      <c r="A1398" s="2" t="s">
        <v>1677</v>
      </c>
      <c r="B1398" s="49" t="s">
        <v>1321</v>
      </c>
      <c r="C1398" s="6">
        <v>0</v>
      </c>
      <c r="D1398" s="6">
        <v>0</v>
      </c>
      <c r="E1398" s="6">
        <v>0</v>
      </c>
      <c r="F1398" s="33">
        <f t="shared" si="393"/>
        <v>0</v>
      </c>
      <c r="G1398" s="33">
        <v>2825</v>
      </c>
      <c r="H1398" s="33">
        <v>1.05100356465448</v>
      </c>
      <c r="I1398" s="33">
        <f t="shared" si="394"/>
        <v>0</v>
      </c>
    </row>
    <row r="1399" spans="1:9">
      <c r="A1399" s="2" t="s">
        <v>1678</v>
      </c>
      <c r="B1399" s="49" t="s">
        <v>1323</v>
      </c>
      <c r="C1399" s="6">
        <v>0</v>
      </c>
      <c r="D1399" s="6">
        <v>0</v>
      </c>
      <c r="E1399" s="6">
        <v>0</v>
      </c>
      <c r="F1399" s="33">
        <f t="shared" si="393"/>
        <v>0</v>
      </c>
      <c r="G1399" s="33">
        <v>3991</v>
      </c>
      <c r="H1399" s="33">
        <v>1.05100356465448</v>
      </c>
      <c r="I1399" s="33">
        <f t="shared" si="394"/>
        <v>0</v>
      </c>
    </row>
    <row r="1400" spans="1:9">
      <c r="A1400" s="2" t="s">
        <v>1679</v>
      </c>
      <c r="B1400" s="49" t="s">
        <v>1325</v>
      </c>
      <c r="C1400" s="6">
        <v>0</v>
      </c>
      <c r="D1400" s="6">
        <v>0</v>
      </c>
      <c r="E1400" s="6">
        <v>0</v>
      </c>
      <c r="F1400" s="33">
        <f t="shared" si="393"/>
        <v>0</v>
      </c>
      <c r="G1400" s="33">
        <v>2825</v>
      </c>
      <c r="H1400" s="33">
        <v>1.05100356465448</v>
      </c>
      <c r="I1400" s="33">
        <f t="shared" si="394"/>
        <v>0</v>
      </c>
    </row>
    <row r="1401" spans="1:9">
      <c r="A1401" s="2" t="s">
        <v>1680</v>
      </c>
      <c r="B1401" s="49" t="s">
        <v>1366</v>
      </c>
      <c r="C1401" s="33">
        <v>235</v>
      </c>
      <c r="D1401" s="33">
        <f>D1402+D1441</f>
        <v>470</v>
      </c>
      <c r="E1401" s="33">
        <f>E1402+E1441</f>
        <v>385</v>
      </c>
      <c r="F1401" s="33">
        <f t="shared" si="393"/>
        <v>363.33333333333331</v>
      </c>
      <c r="G1401" s="33" t="s">
        <v>10</v>
      </c>
      <c r="H1401" s="6" t="s">
        <v>10</v>
      </c>
      <c r="I1401" s="33">
        <f>I1402+I1441</f>
        <v>4131.4634825498215</v>
      </c>
    </row>
    <row r="1402" spans="1:9">
      <c r="A1402" s="2" t="s">
        <v>1681</v>
      </c>
      <c r="B1402" s="49" t="s">
        <v>53</v>
      </c>
      <c r="C1402" s="6">
        <v>235</v>
      </c>
      <c r="D1402" s="6">
        <f>SUM(D1403:D1440)</f>
        <v>470</v>
      </c>
      <c r="E1402" s="6">
        <f>SUM(E1403:E1440)</f>
        <v>385</v>
      </c>
      <c r="F1402" s="6">
        <f t="shared" si="393"/>
        <v>363.33333333333331</v>
      </c>
      <c r="G1402" s="6" t="s">
        <v>10</v>
      </c>
      <c r="H1402" s="6" t="s">
        <v>10</v>
      </c>
      <c r="I1402" s="6">
        <f>SUM(I1403:I1440)</f>
        <v>4131.4634825498215</v>
      </c>
    </row>
    <row r="1403" spans="1:9">
      <c r="A1403" s="2" t="s">
        <v>1682</v>
      </c>
      <c r="B1403" s="49" t="s">
        <v>1251</v>
      </c>
      <c r="C1403" s="6">
        <v>0</v>
      </c>
      <c r="D1403" s="6">
        <v>0</v>
      </c>
      <c r="E1403" s="6">
        <v>0</v>
      </c>
      <c r="F1403" s="33">
        <f t="shared" si="393"/>
        <v>0</v>
      </c>
      <c r="G1403" s="33">
        <v>28472</v>
      </c>
      <c r="H1403" s="33">
        <v>1.05100356465448</v>
      </c>
      <c r="I1403" s="33">
        <f t="shared" ref="I1403:I1440" si="395">(F1403*G1403*H1403)/1000</f>
        <v>0</v>
      </c>
    </row>
    <row r="1404" spans="1:9">
      <c r="A1404" s="2" t="s">
        <v>1683</v>
      </c>
      <c r="B1404" s="49" t="s">
        <v>1253</v>
      </c>
      <c r="C1404" s="6">
        <v>0</v>
      </c>
      <c r="D1404" s="6">
        <v>0</v>
      </c>
      <c r="E1404" s="6">
        <v>0</v>
      </c>
      <c r="F1404" s="33">
        <f t="shared" ref="F1404:F1467" si="396">(C1404+D1404+E1404)/3</f>
        <v>0</v>
      </c>
      <c r="G1404" s="33">
        <v>18451</v>
      </c>
      <c r="H1404" s="33">
        <v>1.05100356465448</v>
      </c>
      <c r="I1404" s="33">
        <f t="shared" si="395"/>
        <v>0</v>
      </c>
    </row>
    <row r="1405" spans="1:9">
      <c r="A1405" s="2" t="s">
        <v>1684</v>
      </c>
      <c r="B1405" s="49" t="s">
        <v>1255</v>
      </c>
      <c r="C1405" s="6">
        <v>0</v>
      </c>
      <c r="D1405" s="6">
        <v>0</v>
      </c>
      <c r="E1405" s="6">
        <v>0</v>
      </c>
      <c r="F1405" s="33">
        <f t="shared" si="396"/>
        <v>0</v>
      </c>
      <c r="G1405" s="33">
        <v>18451</v>
      </c>
      <c r="H1405" s="33">
        <v>1.05100356465448</v>
      </c>
      <c r="I1405" s="33">
        <f t="shared" si="395"/>
        <v>0</v>
      </c>
    </row>
    <row r="1406" spans="1:9">
      <c r="A1406" s="2" t="s">
        <v>1685</v>
      </c>
      <c r="B1406" s="49" t="s">
        <v>1257</v>
      </c>
      <c r="C1406" s="6">
        <v>0</v>
      </c>
      <c r="D1406" s="6">
        <v>0</v>
      </c>
      <c r="E1406" s="6">
        <v>0</v>
      </c>
      <c r="F1406" s="33">
        <f t="shared" si="396"/>
        <v>0</v>
      </c>
      <c r="G1406" s="33">
        <v>18451</v>
      </c>
      <c r="H1406" s="33">
        <v>1.05100356465448</v>
      </c>
      <c r="I1406" s="33">
        <f t="shared" si="395"/>
        <v>0</v>
      </c>
    </row>
    <row r="1407" spans="1:9">
      <c r="A1407" s="2" t="s">
        <v>1686</v>
      </c>
      <c r="B1407" s="49" t="s">
        <v>1259</v>
      </c>
      <c r="C1407" s="6">
        <v>0</v>
      </c>
      <c r="D1407" s="6">
        <v>0</v>
      </c>
      <c r="E1407" s="6">
        <v>0</v>
      </c>
      <c r="F1407" s="33">
        <f t="shared" si="396"/>
        <v>0</v>
      </c>
      <c r="G1407" s="33">
        <v>28472</v>
      </c>
      <c r="H1407" s="33">
        <v>1.05100356465448</v>
      </c>
      <c r="I1407" s="33">
        <f t="shared" si="395"/>
        <v>0</v>
      </c>
    </row>
    <row r="1408" spans="1:9">
      <c r="A1408" s="2" t="s">
        <v>1687</v>
      </c>
      <c r="B1408" s="49" t="s">
        <v>1261</v>
      </c>
      <c r="C1408" s="6">
        <v>0</v>
      </c>
      <c r="D1408" s="6">
        <v>0</v>
      </c>
      <c r="E1408" s="6">
        <v>0</v>
      </c>
      <c r="F1408" s="33">
        <f t="shared" si="396"/>
        <v>0</v>
      </c>
      <c r="G1408" s="33">
        <v>18451</v>
      </c>
      <c r="H1408" s="33">
        <v>1.05100356465448</v>
      </c>
      <c r="I1408" s="33">
        <f t="shared" si="395"/>
        <v>0</v>
      </c>
    </row>
    <row r="1409" spans="1:9">
      <c r="A1409" s="2" t="s">
        <v>1688</v>
      </c>
      <c r="B1409" s="49" t="s">
        <v>1263</v>
      </c>
      <c r="C1409" s="6">
        <v>0</v>
      </c>
      <c r="D1409" s="6">
        <v>0</v>
      </c>
      <c r="E1409" s="6">
        <v>0</v>
      </c>
      <c r="F1409" s="33">
        <f t="shared" si="396"/>
        <v>0</v>
      </c>
      <c r="G1409" s="33">
        <v>18451</v>
      </c>
      <c r="H1409" s="33">
        <v>1.05100356465448</v>
      </c>
      <c r="I1409" s="33">
        <f t="shared" si="395"/>
        <v>0</v>
      </c>
    </row>
    <row r="1410" spans="1:9">
      <c r="A1410" s="2" t="s">
        <v>1689</v>
      </c>
      <c r="B1410" s="49" t="s">
        <v>1265</v>
      </c>
      <c r="C1410" s="6">
        <v>0</v>
      </c>
      <c r="D1410" s="6">
        <v>0</v>
      </c>
      <c r="E1410" s="6">
        <v>0</v>
      </c>
      <c r="F1410" s="33">
        <f t="shared" si="396"/>
        <v>0</v>
      </c>
      <c r="G1410" s="33">
        <v>18451</v>
      </c>
      <c r="H1410" s="33">
        <v>1.05100356465448</v>
      </c>
      <c r="I1410" s="33">
        <f t="shared" si="395"/>
        <v>0</v>
      </c>
    </row>
    <row r="1411" spans="1:9">
      <c r="A1411" s="2" t="s">
        <v>1690</v>
      </c>
      <c r="B1411" s="49" t="s">
        <v>1267</v>
      </c>
      <c r="C1411" s="6">
        <v>0</v>
      </c>
      <c r="D1411" s="6">
        <v>0</v>
      </c>
      <c r="E1411" s="6">
        <v>0</v>
      </c>
      <c r="F1411" s="33">
        <f t="shared" si="396"/>
        <v>0</v>
      </c>
      <c r="G1411" s="33">
        <v>7338</v>
      </c>
      <c r="H1411" s="33">
        <v>1.05100356465448</v>
      </c>
      <c r="I1411" s="33">
        <f t="shared" si="395"/>
        <v>0</v>
      </c>
    </row>
    <row r="1412" spans="1:9">
      <c r="A1412" s="2" t="s">
        <v>1691</v>
      </c>
      <c r="B1412" s="49" t="s">
        <v>1269</v>
      </c>
      <c r="C1412" s="6">
        <v>0</v>
      </c>
      <c r="D1412" s="6">
        <v>0</v>
      </c>
      <c r="E1412" s="6">
        <v>0</v>
      </c>
      <c r="F1412" s="33">
        <f t="shared" si="396"/>
        <v>0</v>
      </c>
      <c r="G1412" s="33">
        <v>7338</v>
      </c>
      <c r="H1412" s="33">
        <v>1.05100356465448</v>
      </c>
      <c r="I1412" s="33">
        <f t="shared" si="395"/>
        <v>0</v>
      </c>
    </row>
    <row r="1413" spans="1:9">
      <c r="A1413" s="2" t="s">
        <v>1692</v>
      </c>
      <c r="B1413" s="49" t="s">
        <v>1271</v>
      </c>
      <c r="C1413" s="6">
        <v>0</v>
      </c>
      <c r="D1413" s="6">
        <v>0</v>
      </c>
      <c r="E1413" s="6">
        <v>0</v>
      </c>
      <c r="F1413" s="33">
        <f t="shared" si="396"/>
        <v>0</v>
      </c>
      <c r="G1413" s="33">
        <v>28472</v>
      </c>
      <c r="H1413" s="33">
        <v>1.05100356465448</v>
      </c>
      <c r="I1413" s="33">
        <f t="shared" si="395"/>
        <v>0</v>
      </c>
    </row>
    <row r="1414" spans="1:9">
      <c r="A1414" s="2" t="s">
        <v>1693</v>
      </c>
      <c r="B1414" s="49" t="s">
        <v>1273</v>
      </c>
      <c r="C1414" s="6">
        <v>0</v>
      </c>
      <c r="D1414" s="6">
        <v>0</v>
      </c>
      <c r="E1414" s="6">
        <v>0</v>
      </c>
      <c r="F1414" s="33">
        <f t="shared" si="396"/>
        <v>0</v>
      </c>
      <c r="G1414" s="33" t="s">
        <v>10</v>
      </c>
      <c r="H1414" s="33">
        <v>1.05100356465448</v>
      </c>
      <c r="I1414" s="6" t="s">
        <v>10</v>
      </c>
    </row>
    <row r="1415" spans="1:9">
      <c r="A1415" s="2" t="s">
        <v>1694</v>
      </c>
      <c r="B1415" s="49" t="s">
        <v>1275</v>
      </c>
      <c r="C1415" s="6">
        <v>0</v>
      </c>
      <c r="D1415" s="6">
        <v>0</v>
      </c>
      <c r="E1415" s="6">
        <v>0</v>
      </c>
      <c r="F1415" s="33">
        <f t="shared" si="396"/>
        <v>0</v>
      </c>
      <c r="G1415" s="33">
        <v>18451</v>
      </c>
      <c r="H1415" s="33">
        <v>1.05100356465448</v>
      </c>
      <c r="I1415" s="33">
        <f t="shared" si="395"/>
        <v>0</v>
      </c>
    </row>
    <row r="1416" spans="1:9">
      <c r="A1416" s="2" t="s">
        <v>1695</v>
      </c>
      <c r="B1416" s="49" t="s">
        <v>1277</v>
      </c>
      <c r="C1416" s="6">
        <v>0</v>
      </c>
      <c r="D1416" s="6">
        <v>0</v>
      </c>
      <c r="E1416" s="6">
        <v>0</v>
      </c>
      <c r="F1416" s="33">
        <f t="shared" si="396"/>
        <v>0</v>
      </c>
      <c r="G1416" s="33" t="s">
        <v>10</v>
      </c>
      <c r="H1416" s="33">
        <v>1.05100356465448</v>
      </c>
      <c r="I1416" s="6" t="s">
        <v>10</v>
      </c>
    </row>
    <row r="1417" spans="1:9">
      <c r="A1417" s="2" t="s">
        <v>1696</v>
      </c>
      <c r="B1417" s="49" t="s">
        <v>1279</v>
      </c>
      <c r="C1417" s="6">
        <v>0</v>
      </c>
      <c r="D1417" s="6">
        <v>0</v>
      </c>
      <c r="E1417" s="6">
        <v>0</v>
      </c>
      <c r="F1417" s="33">
        <f t="shared" si="396"/>
        <v>0</v>
      </c>
      <c r="G1417" s="33">
        <v>18451</v>
      </c>
      <c r="H1417" s="33">
        <v>1.05100356465448</v>
      </c>
      <c r="I1417" s="33">
        <f t="shared" si="395"/>
        <v>0</v>
      </c>
    </row>
    <row r="1418" spans="1:9">
      <c r="A1418" s="2" t="s">
        <v>1697</v>
      </c>
      <c r="B1418" s="49" t="s">
        <v>1281</v>
      </c>
      <c r="C1418" s="6">
        <v>0</v>
      </c>
      <c r="D1418" s="6">
        <v>0</v>
      </c>
      <c r="E1418" s="6">
        <v>0</v>
      </c>
      <c r="F1418" s="33">
        <f t="shared" si="396"/>
        <v>0</v>
      </c>
      <c r="G1418" s="33" t="s">
        <v>10</v>
      </c>
      <c r="H1418" s="33">
        <v>1.05100356465448</v>
      </c>
      <c r="I1418" s="6" t="s">
        <v>10</v>
      </c>
    </row>
    <row r="1419" spans="1:9">
      <c r="A1419" s="2" t="s">
        <v>1698</v>
      </c>
      <c r="B1419" s="49" t="s">
        <v>1283</v>
      </c>
      <c r="C1419" s="6">
        <v>0</v>
      </c>
      <c r="D1419" s="6">
        <v>0</v>
      </c>
      <c r="E1419" s="6">
        <v>0</v>
      </c>
      <c r="F1419" s="33">
        <f t="shared" si="396"/>
        <v>0</v>
      </c>
      <c r="G1419" s="33">
        <v>18451</v>
      </c>
      <c r="H1419" s="33">
        <v>1.05100356465448</v>
      </c>
      <c r="I1419" s="33">
        <f t="shared" si="395"/>
        <v>0</v>
      </c>
    </row>
    <row r="1420" spans="1:9">
      <c r="A1420" s="2" t="s">
        <v>1699</v>
      </c>
      <c r="B1420" s="49" t="s">
        <v>1285</v>
      </c>
      <c r="C1420" s="6">
        <v>0</v>
      </c>
      <c r="D1420" s="6">
        <v>0</v>
      </c>
      <c r="E1420" s="6">
        <v>0</v>
      </c>
      <c r="F1420" s="33">
        <f t="shared" si="396"/>
        <v>0</v>
      </c>
      <c r="G1420" s="33" t="s">
        <v>10</v>
      </c>
      <c r="H1420" s="33">
        <v>1.05100356465448</v>
      </c>
      <c r="I1420" s="6" t="s">
        <v>10</v>
      </c>
    </row>
    <row r="1421" spans="1:9">
      <c r="A1421" s="2" t="s">
        <v>1700</v>
      </c>
      <c r="B1421" s="49" t="s">
        <v>1287</v>
      </c>
      <c r="C1421" s="6">
        <v>0</v>
      </c>
      <c r="D1421" s="6">
        <v>0</v>
      </c>
      <c r="E1421" s="6">
        <v>0</v>
      </c>
      <c r="F1421" s="33">
        <f t="shared" si="396"/>
        <v>0</v>
      </c>
      <c r="G1421" s="33">
        <v>7338</v>
      </c>
      <c r="H1421" s="33">
        <v>1.05100356465448</v>
      </c>
      <c r="I1421" s="33">
        <f t="shared" si="395"/>
        <v>0</v>
      </c>
    </row>
    <row r="1422" spans="1:9">
      <c r="A1422" s="2" t="s">
        <v>1701</v>
      </c>
      <c r="B1422" s="49" t="s">
        <v>1289</v>
      </c>
      <c r="C1422" s="6">
        <v>0</v>
      </c>
      <c r="D1422" s="6">
        <v>0</v>
      </c>
      <c r="E1422" s="6">
        <v>0</v>
      </c>
      <c r="F1422" s="33">
        <f t="shared" si="396"/>
        <v>0</v>
      </c>
      <c r="G1422" s="33">
        <v>11776</v>
      </c>
      <c r="H1422" s="33">
        <v>1.05100356465448</v>
      </c>
      <c r="I1422" s="33">
        <f t="shared" si="395"/>
        <v>0</v>
      </c>
    </row>
    <row r="1423" spans="1:9">
      <c r="A1423" s="2" t="s">
        <v>1702</v>
      </c>
      <c r="B1423" s="49" t="s">
        <v>1291</v>
      </c>
      <c r="C1423" s="6">
        <v>235</v>
      </c>
      <c r="D1423" s="33">
        <v>0</v>
      </c>
      <c r="E1423" s="33">
        <v>0</v>
      </c>
      <c r="F1423" s="33">
        <f t="shared" si="396"/>
        <v>78.333333333333329</v>
      </c>
      <c r="G1423" s="33">
        <v>7338</v>
      </c>
      <c r="H1423" s="33">
        <v>1.05100356465448</v>
      </c>
      <c r="I1423" s="33">
        <f t="shared" si="395"/>
        <v>604.12735899904158</v>
      </c>
    </row>
    <row r="1424" spans="1:9">
      <c r="A1424" s="2" t="s">
        <v>1703</v>
      </c>
      <c r="B1424" s="49" t="s">
        <v>1293</v>
      </c>
      <c r="C1424" s="6">
        <v>0</v>
      </c>
      <c r="D1424" s="6">
        <f>0.5*0.94*1000</f>
        <v>470</v>
      </c>
      <c r="E1424" s="6">
        <v>385</v>
      </c>
      <c r="F1424" s="33">
        <f t="shared" si="396"/>
        <v>285</v>
      </c>
      <c r="G1424" s="33">
        <v>11776</v>
      </c>
      <c r="H1424" s="33">
        <v>1.05100356465448</v>
      </c>
      <c r="I1424" s="33">
        <f t="shared" si="395"/>
        <v>3527.3361235507796</v>
      </c>
    </row>
    <row r="1425" spans="1:9">
      <c r="A1425" s="2" t="s">
        <v>1704</v>
      </c>
      <c r="B1425" s="49" t="s">
        <v>1295</v>
      </c>
      <c r="C1425" s="6">
        <v>0</v>
      </c>
      <c r="D1425" s="6">
        <v>0</v>
      </c>
      <c r="E1425" s="6">
        <v>0</v>
      </c>
      <c r="F1425" s="33">
        <f t="shared" si="396"/>
        <v>0</v>
      </c>
      <c r="G1425" s="33">
        <v>6177</v>
      </c>
      <c r="H1425" s="33">
        <v>1.05100356465448</v>
      </c>
      <c r="I1425" s="33">
        <f t="shared" si="395"/>
        <v>0</v>
      </c>
    </row>
    <row r="1426" spans="1:9">
      <c r="A1426" s="2" t="s">
        <v>1705</v>
      </c>
      <c r="B1426" s="49" t="s">
        <v>1297</v>
      </c>
      <c r="C1426" s="6">
        <v>0</v>
      </c>
      <c r="D1426" s="6">
        <v>0</v>
      </c>
      <c r="E1426" s="6">
        <v>0</v>
      </c>
      <c r="F1426" s="33">
        <f t="shared" si="396"/>
        <v>0</v>
      </c>
      <c r="G1426" s="33">
        <v>8108</v>
      </c>
      <c r="H1426" s="33">
        <v>1.05100356465448</v>
      </c>
      <c r="I1426" s="33">
        <f t="shared" si="395"/>
        <v>0</v>
      </c>
    </row>
    <row r="1427" spans="1:9">
      <c r="A1427" s="2" t="s">
        <v>1706</v>
      </c>
      <c r="B1427" s="49" t="s">
        <v>1299</v>
      </c>
      <c r="C1427" s="6">
        <v>0</v>
      </c>
      <c r="D1427" s="6">
        <v>0</v>
      </c>
      <c r="E1427" s="6">
        <v>0</v>
      </c>
      <c r="F1427" s="33">
        <f t="shared" si="396"/>
        <v>0</v>
      </c>
      <c r="G1427" s="33">
        <v>1301</v>
      </c>
      <c r="H1427" s="33">
        <v>1.05100356465448</v>
      </c>
      <c r="I1427" s="33">
        <f t="shared" si="395"/>
        <v>0</v>
      </c>
    </row>
    <row r="1428" spans="1:9">
      <c r="A1428" s="2" t="s">
        <v>1707</v>
      </c>
      <c r="B1428" s="49" t="s">
        <v>1301</v>
      </c>
      <c r="C1428" s="6">
        <v>0</v>
      </c>
      <c r="D1428" s="6">
        <v>0</v>
      </c>
      <c r="E1428" s="6">
        <v>0</v>
      </c>
      <c r="F1428" s="33">
        <f t="shared" si="396"/>
        <v>0</v>
      </c>
      <c r="G1428" s="33">
        <v>11945</v>
      </c>
      <c r="H1428" s="33">
        <v>1.05100356465448</v>
      </c>
      <c r="I1428" s="33">
        <f t="shared" si="395"/>
        <v>0</v>
      </c>
    </row>
    <row r="1429" spans="1:9">
      <c r="A1429" s="2" t="s">
        <v>1708</v>
      </c>
      <c r="B1429" s="49" t="s">
        <v>1303</v>
      </c>
      <c r="C1429" s="6">
        <v>0</v>
      </c>
      <c r="D1429" s="6">
        <v>0</v>
      </c>
      <c r="E1429" s="6">
        <v>0</v>
      </c>
      <c r="F1429" s="33">
        <f t="shared" si="396"/>
        <v>0</v>
      </c>
      <c r="G1429" s="33">
        <v>1301</v>
      </c>
      <c r="H1429" s="33">
        <v>1.05100356465448</v>
      </c>
      <c r="I1429" s="33">
        <f t="shared" si="395"/>
        <v>0</v>
      </c>
    </row>
    <row r="1430" spans="1:9">
      <c r="A1430" s="2" t="s">
        <v>1709</v>
      </c>
      <c r="B1430" s="49" t="s">
        <v>1305</v>
      </c>
      <c r="C1430" s="6">
        <v>0</v>
      </c>
      <c r="D1430" s="6">
        <v>0</v>
      </c>
      <c r="E1430" s="6">
        <v>0</v>
      </c>
      <c r="F1430" s="33">
        <f t="shared" si="396"/>
        <v>0</v>
      </c>
      <c r="G1430" s="33">
        <v>11945</v>
      </c>
      <c r="H1430" s="33">
        <v>1.05100356465448</v>
      </c>
      <c r="I1430" s="33">
        <f t="shared" si="395"/>
        <v>0</v>
      </c>
    </row>
    <row r="1431" spans="1:9">
      <c r="A1431" s="2" t="s">
        <v>1710</v>
      </c>
      <c r="B1431" s="49" t="s">
        <v>1307</v>
      </c>
      <c r="C1431" s="6">
        <v>0</v>
      </c>
      <c r="D1431" s="6">
        <v>0</v>
      </c>
      <c r="E1431" s="6">
        <v>0</v>
      </c>
      <c r="F1431" s="33">
        <f t="shared" si="396"/>
        <v>0</v>
      </c>
      <c r="G1431" s="6">
        <v>7338</v>
      </c>
      <c r="H1431" s="33">
        <v>1.05100356465448</v>
      </c>
      <c r="I1431" s="6">
        <f t="shared" si="395"/>
        <v>0</v>
      </c>
    </row>
    <row r="1432" spans="1:9">
      <c r="A1432" s="2" t="s">
        <v>1711</v>
      </c>
      <c r="B1432" s="49" t="s">
        <v>1309</v>
      </c>
      <c r="C1432" s="6">
        <v>0</v>
      </c>
      <c r="D1432" s="6">
        <v>0</v>
      </c>
      <c r="E1432" s="6">
        <v>0</v>
      </c>
      <c r="F1432" s="33">
        <f t="shared" si="396"/>
        <v>0</v>
      </c>
      <c r="G1432" s="33">
        <v>11776</v>
      </c>
      <c r="H1432" s="33">
        <v>1.05100356465448</v>
      </c>
      <c r="I1432" s="33">
        <f t="shared" si="395"/>
        <v>0</v>
      </c>
    </row>
    <row r="1433" spans="1:9">
      <c r="A1433" s="2" t="s">
        <v>1712</v>
      </c>
      <c r="B1433" s="49" t="s">
        <v>1311</v>
      </c>
      <c r="C1433" s="6">
        <v>0</v>
      </c>
      <c r="D1433" s="6">
        <v>0</v>
      </c>
      <c r="E1433" s="6">
        <v>0</v>
      </c>
      <c r="F1433" s="33">
        <f t="shared" si="396"/>
        <v>0</v>
      </c>
      <c r="G1433" s="33">
        <v>7338</v>
      </c>
      <c r="H1433" s="33">
        <v>1.05100356465448</v>
      </c>
      <c r="I1433" s="33">
        <f t="shared" si="395"/>
        <v>0</v>
      </c>
    </row>
    <row r="1434" spans="1:9">
      <c r="A1434" s="2" t="s">
        <v>1713</v>
      </c>
      <c r="B1434" s="49" t="s">
        <v>1313</v>
      </c>
      <c r="C1434" s="6">
        <v>0</v>
      </c>
      <c r="D1434" s="6">
        <v>0</v>
      </c>
      <c r="E1434" s="6">
        <v>0</v>
      </c>
      <c r="F1434" s="33">
        <f t="shared" si="396"/>
        <v>0</v>
      </c>
      <c r="G1434" s="33">
        <v>11776</v>
      </c>
      <c r="H1434" s="33">
        <v>1.05100356465448</v>
      </c>
      <c r="I1434" s="33">
        <f t="shared" si="395"/>
        <v>0</v>
      </c>
    </row>
    <row r="1435" spans="1:9">
      <c r="A1435" s="2" t="s">
        <v>1714</v>
      </c>
      <c r="B1435" s="49" t="s">
        <v>1315</v>
      </c>
      <c r="C1435" s="6">
        <v>0</v>
      </c>
      <c r="D1435" s="6">
        <v>0</v>
      </c>
      <c r="E1435" s="6">
        <v>0</v>
      </c>
      <c r="F1435" s="33">
        <f t="shared" si="396"/>
        <v>0</v>
      </c>
      <c r="G1435" s="33">
        <v>6177</v>
      </c>
      <c r="H1435" s="33">
        <v>1.05100356465448</v>
      </c>
      <c r="I1435" s="33">
        <f t="shared" si="395"/>
        <v>0</v>
      </c>
    </row>
    <row r="1436" spans="1:9">
      <c r="A1436" s="2" t="s">
        <v>1715</v>
      </c>
      <c r="B1436" s="49" t="s">
        <v>1317</v>
      </c>
      <c r="C1436" s="6">
        <v>0</v>
      </c>
      <c r="D1436" s="6">
        <v>0</v>
      </c>
      <c r="E1436" s="6">
        <v>0</v>
      </c>
      <c r="F1436" s="33">
        <f t="shared" si="396"/>
        <v>0</v>
      </c>
      <c r="G1436" s="33">
        <v>8108</v>
      </c>
      <c r="H1436" s="33">
        <v>1.05100356465448</v>
      </c>
      <c r="I1436" s="33">
        <f t="shared" si="395"/>
        <v>0</v>
      </c>
    </row>
    <row r="1437" spans="1:9">
      <c r="A1437" s="2" t="s">
        <v>1716</v>
      </c>
      <c r="B1437" s="49" t="s">
        <v>1319</v>
      </c>
      <c r="C1437" s="6">
        <v>0</v>
      </c>
      <c r="D1437" s="6">
        <v>0</v>
      </c>
      <c r="E1437" s="6">
        <v>0</v>
      </c>
      <c r="F1437" s="33">
        <f t="shared" si="396"/>
        <v>0</v>
      </c>
      <c r="G1437" s="33">
        <v>1301</v>
      </c>
      <c r="H1437" s="33">
        <v>1.05100356465448</v>
      </c>
      <c r="I1437" s="33">
        <f t="shared" si="395"/>
        <v>0</v>
      </c>
    </row>
    <row r="1438" spans="1:9">
      <c r="A1438" s="2" t="s">
        <v>1717</v>
      </c>
      <c r="B1438" s="49" t="s">
        <v>1321</v>
      </c>
      <c r="C1438" s="6">
        <v>0</v>
      </c>
      <c r="D1438" s="6">
        <v>0</v>
      </c>
      <c r="E1438" s="6">
        <v>0</v>
      </c>
      <c r="F1438" s="33">
        <f t="shared" si="396"/>
        <v>0</v>
      </c>
      <c r="G1438" s="33">
        <v>11945</v>
      </c>
      <c r="H1438" s="33">
        <v>1.05100356465448</v>
      </c>
      <c r="I1438" s="33">
        <f t="shared" si="395"/>
        <v>0</v>
      </c>
    </row>
    <row r="1439" spans="1:9">
      <c r="A1439" s="2" t="s">
        <v>1718</v>
      </c>
      <c r="B1439" s="49" t="s">
        <v>1323</v>
      </c>
      <c r="C1439" s="6">
        <v>0</v>
      </c>
      <c r="D1439" s="6">
        <v>0</v>
      </c>
      <c r="E1439" s="6">
        <v>0</v>
      </c>
      <c r="F1439" s="33">
        <f t="shared" si="396"/>
        <v>0</v>
      </c>
      <c r="G1439" s="33">
        <v>1301</v>
      </c>
      <c r="H1439" s="33">
        <v>1.05100356465448</v>
      </c>
      <c r="I1439" s="33">
        <f t="shared" si="395"/>
        <v>0</v>
      </c>
    </row>
    <row r="1440" spans="1:9">
      <c r="A1440" s="2" t="s">
        <v>1719</v>
      </c>
      <c r="B1440" s="49" t="s">
        <v>1325</v>
      </c>
      <c r="C1440" s="6">
        <v>0</v>
      </c>
      <c r="D1440" s="6">
        <v>0</v>
      </c>
      <c r="E1440" s="6">
        <v>0</v>
      </c>
      <c r="F1440" s="33">
        <f t="shared" si="396"/>
        <v>0</v>
      </c>
      <c r="G1440" s="33">
        <v>11945</v>
      </c>
      <c r="H1440" s="33">
        <v>1.05100356465448</v>
      </c>
      <c r="I1440" s="33">
        <f t="shared" si="395"/>
        <v>0</v>
      </c>
    </row>
    <row r="1441" spans="1:9">
      <c r="A1441" s="2" t="s">
        <v>1720</v>
      </c>
      <c r="B1441" s="49" t="s">
        <v>54</v>
      </c>
      <c r="C1441" s="6">
        <v>0</v>
      </c>
      <c r="D1441" s="6">
        <f>SUM(D1442:D1479)</f>
        <v>0</v>
      </c>
      <c r="E1441" s="6">
        <f>SUM(E1442:E1479)</f>
        <v>0</v>
      </c>
      <c r="F1441" s="6">
        <f t="shared" si="396"/>
        <v>0</v>
      </c>
      <c r="G1441" s="6" t="s">
        <v>10</v>
      </c>
      <c r="H1441" s="6" t="s">
        <v>10</v>
      </c>
      <c r="I1441" s="6">
        <f>SUM(I1442:I1479)</f>
        <v>0</v>
      </c>
    </row>
    <row r="1442" spans="1:9">
      <c r="A1442" s="2" t="s">
        <v>1721</v>
      </c>
      <c r="B1442" s="49" t="s">
        <v>1251</v>
      </c>
      <c r="C1442" s="6">
        <v>0</v>
      </c>
      <c r="D1442" s="6">
        <v>0</v>
      </c>
      <c r="E1442" s="6">
        <v>0</v>
      </c>
      <c r="F1442" s="33">
        <f t="shared" si="396"/>
        <v>0</v>
      </c>
      <c r="G1442" s="33">
        <v>12876</v>
      </c>
      <c r="H1442" s="33">
        <v>1.05100356465448</v>
      </c>
      <c r="I1442" s="33">
        <f t="shared" ref="I1442:I1479" si="397">(F1442*G1442*H1442)/1000</f>
        <v>0</v>
      </c>
    </row>
    <row r="1443" spans="1:9">
      <c r="A1443" s="2" t="s">
        <v>1722</v>
      </c>
      <c r="B1443" s="49" t="s">
        <v>1253</v>
      </c>
      <c r="C1443" s="6">
        <v>0</v>
      </c>
      <c r="D1443" s="6">
        <v>0</v>
      </c>
      <c r="E1443" s="6">
        <v>0</v>
      </c>
      <c r="F1443" s="33">
        <f t="shared" si="396"/>
        <v>0</v>
      </c>
      <c r="G1443" s="33">
        <v>5159</v>
      </c>
      <c r="H1443" s="33">
        <v>1.05100356465448</v>
      </c>
      <c r="I1443" s="33">
        <f t="shared" si="397"/>
        <v>0</v>
      </c>
    </row>
    <row r="1444" spans="1:9">
      <c r="A1444" s="2" t="s">
        <v>1723</v>
      </c>
      <c r="B1444" s="49" t="s">
        <v>1255</v>
      </c>
      <c r="C1444" s="6">
        <v>0</v>
      </c>
      <c r="D1444" s="6">
        <v>0</v>
      </c>
      <c r="E1444" s="6">
        <v>0</v>
      </c>
      <c r="F1444" s="33">
        <f t="shared" si="396"/>
        <v>0</v>
      </c>
      <c r="G1444" s="33">
        <v>5159</v>
      </c>
      <c r="H1444" s="33">
        <v>1.05100356465448</v>
      </c>
      <c r="I1444" s="33">
        <f t="shared" si="397"/>
        <v>0</v>
      </c>
    </row>
    <row r="1445" spans="1:9">
      <c r="A1445" s="2" t="s">
        <v>1724</v>
      </c>
      <c r="B1445" s="49" t="s">
        <v>1257</v>
      </c>
      <c r="C1445" s="6">
        <v>0</v>
      </c>
      <c r="D1445" s="6">
        <v>0</v>
      </c>
      <c r="E1445" s="6">
        <v>0</v>
      </c>
      <c r="F1445" s="33">
        <f t="shared" si="396"/>
        <v>0</v>
      </c>
      <c r="G1445" s="33">
        <v>5159</v>
      </c>
      <c r="H1445" s="33">
        <v>1.05100356465448</v>
      </c>
      <c r="I1445" s="33">
        <f t="shared" si="397"/>
        <v>0</v>
      </c>
    </row>
    <row r="1446" spans="1:9">
      <c r="A1446" s="2" t="s">
        <v>1725</v>
      </c>
      <c r="B1446" s="49" t="s">
        <v>1259</v>
      </c>
      <c r="C1446" s="6">
        <v>0</v>
      </c>
      <c r="D1446" s="6">
        <v>0</v>
      </c>
      <c r="E1446" s="6">
        <v>0</v>
      </c>
      <c r="F1446" s="33">
        <f t="shared" si="396"/>
        <v>0</v>
      </c>
      <c r="G1446" s="33">
        <v>12876</v>
      </c>
      <c r="H1446" s="33">
        <v>1.05100356465448</v>
      </c>
      <c r="I1446" s="33">
        <f t="shared" si="397"/>
        <v>0</v>
      </c>
    </row>
    <row r="1447" spans="1:9">
      <c r="A1447" s="2" t="s">
        <v>1726</v>
      </c>
      <c r="B1447" s="49" t="s">
        <v>1261</v>
      </c>
      <c r="C1447" s="6">
        <v>0</v>
      </c>
      <c r="D1447" s="6">
        <v>0</v>
      </c>
      <c r="E1447" s="6">
        <v>0</v>
      </c>
      <c r="F1447" s="33">
        <f t="shared" si="396"/>
        <v>0</v>
      </c>
      <c r="G1447" s="33">
        <v>5159</v>
      </c>
      <c r="H1447" s="33">
        <v>1.05100356465448</v>
      </c>
      <c r="I1447" s="33">
        <f t="shared" si="397"/>
        <v>0</v>
      </c>
    </row>
    <row r="1448" spans="1:9">
      <c r="A1448" s="2" t="s">
        <v>1727</v>
      </c>
      <c r="B1448" s="49" t="s">
        <v>1263</v>
      </c>
      <c r="C1448" s="6">
        <v>0</v>
      </c>
      <c r="D1448" s="6">
        <v>0</v>
      </c>
      <c r="E1448" s="6">
        <v>0</v>
      </c>
      <c r="F1448" s="33">
        <f t="shared" si="396"/>
        <v>0</v>
      </c>
      <c r="G1448" s="33">
        <v>5159</v>
      </c>
      <c r="H1448" s="33">
        <v>1.05100356465448</v>
      </c>
      <c r="I1448" s="33">
        <f t="shared" si="397"/>
        <v>0</v>
      </c>
    </row>
    <row r="1449" spans="1:9">
      <c r="A1449" s="2" t="s">
        <v>1728</v>
      </c>
      <c r="B1449" s="49" t="s">
        <v>1265</v>
      </c>
      <c r="C1449" s="6">
        <v>0</v>
      </c>
      <c r="D1449" s="6">
        <v>0</v>
      </c>
      <c r="E1449" s="6">
        <v>0</v>
      </c>
      <c r="F1449" s="33">
        <f t="shared" si="396"/>
        <v>0</v>
      </c>
      <c r="G1449" s="33">
        <v>5159</v>
      </c>
      <c r="H1449" s="33">
        <v>1.05100356465448</v>
      </c>
      <c r="I1449" s="33">
        <f t="shared" si="397"/>
        <v>0</v>
      </c>
    </row>
    <row r="1450" spans="1:9">
      <c r="A1450" s="2" t="s">
        <v>1729</v>
      </c>
      <c r="B1450" s="49" t="s">
        <v>1267</v>
      </c>
      <c r="C1450" s="6">
        <v>0</v>
      </c>
      <c r="D1450" s="6">
        <v>0</v>
      </c>
      <c r="E1450" s="6">
        <v>0</v>
      </c>
      <c r="F1450" s="33">
        <f t="shared" si="396"/>
        <v>0</v>
      </c>
      <c r="G1450" s="33">
        <v>3381</v>
      </c>
      <c r="H1450" s="33">
        <v>1.05100356465448</v>
      </c>
      <c r="I1450" s="33">
        <f t="shared" si="397"/>
        <v>0</v>
      </c>
    </row>
    <row r="1451" spans="1:9">
      <c r="A1451" s="2" t="s">
        <v>1730</v>
      </c>
      <c r="B1451" s="49" t="s">
        <v>1269</v>
      </c>
      <c r="C1451" s="6">
        <v>0</v>
      </c>
      <c r="D1451" s="6">
        <v>0</v>
      </c>
      <c r="E1451" s="6">
        <v>0</v>
      </c>
      <c r="F1451" s="33">
        <f t="shared" si="396"/>
        <v>0</v>
      </c>
      <c r="G1451" s="33">
        <v>3381</v>
      </c>
      <c r="H1451" s="33">
        <v>1.05100356465448</v>
      </c>
      <c r="I1451" s="33">
        <f t="shared" si="397"/>
        <v>0</v>
      </c>
    </row>
    <row r="1452" spans="1:9">
      <c r="A1452" s="2" t="s">
        <v>1731</v>
      </c>
      <c r="B1452" s="49" t="s">
        <v>1271</v>
      </c>
      <c r="C1452" s="6">
        <v>0</v>
      </c>
      <c r="D1452" s="6">
        <v>0</v>
      </c>
      <c r="E1452" s="6">
        <v>0</v>
      </c>
      <c r="F1452" s="33">
        <f t="shared" si="396"/>
        <v>0</v>
      </c>
      <c r="G1452" s="33">
        <v>12876</v>
      </c>
      <c r="H1452" s="33">
        <v>1.05100356465448</v>
      </c>
      <c r="I1452" s="33">
        <f t="shared" si="397"/>
        <v>0</v>
      </c>
    </row>
    <row r="1453" spans="1:9">
      <c r="A1453" s="2" t="s">
        <v>1732</v>
      </c>
      <c r="B1453" s="49" t="s">
        <v>1273</v>
      </c>
      <c r="C1453" s="6">
        <v>0</v>
      </c>
      <c r="D1453" s="6">
        <v>0</v>
      </c>
      <c r="E1453" s="6">
        <v>0</v>
      </c>
      <c r="F1453" s="33">
        <f t="shared" si="396"/>
        <v>0</v>
      </c>
      <c r="G1453" s="33" t="s">
        <v>10</v>
      </c>
      <c r="H1453" s="33">
        <v>1.05100356465448</v>
      </c>
      <c r="I1453" s="6" t="s">
        <v>10</v>
      </c>
    </row>
    <row r="1454" spans="1:9">
      <c r="A1454" s="2" t="s">
        <v>1733</v>
      </c>
      <c r="B1454" s="49" t="s">
        <v>1275</v>
      </c>
      <c r="C1454" s="6">
        <v>0</v>
      </c>
      <c r="D1454" s="6">
        <v>0</v>
      </c>
      <c r="E1454" s="6">
        <v>0</v>
      </c>
      <c r="F1454" s="33">
        <f t="shared" si="396"/>
        <v>0</v>
      </c>
      <c r="G1454" s="33">
        <v>5159</v>
      </c>
      <c r="H1454" s="33">
        <v>1.05100356465448</v>
      </c>
      <c r="I1454" s="33">
        <f t="shared" si="397"/>
        <v>0</v>
      </c>
    </row>
    <row r="1455" spans="1:9">
      <c r="A1455" s="2" t="s">
        <v>1734</v>
      </c>
      <c r="B1455" s="49" t="s">
        <v>1277</v>
      </c>
      <c r="C1455" s="6">
        <v>0</v>
      </c>
      <c r="D1455" s="6">
        <v>0</v>
      </c>
      <c r="E1455" s="6">
        <v>0</v>
      </c>
      <c r="F1455" s="33">
        <f t="shared" si="396"/>
        <v>0</v>
      </c>
      <c r="G1455" s="33" t="s">
        <v>10</v>
      </c>
      <c r="H1455" s="33">
        <v>1.05100356465448</v>
      </c>
      <c r="I1455" s="6" t="s">
        <v>10</v>
      </c>
    </row>
    <row r="1456" spans="1:9">
      <c r="A1456" s="2" t="s">
        <v>1735</v>
      </c>
      <c r="B1456" s="49" t="s">
        <v>1279</v>
      </c>
      <c r="C1456" s="6">
        <v>0</v>
      </c>
      <c r="D1456" s="6">
        <v>0</v>
      </c>
      <c r="E1456" s="6">
        <v>0</v>
      </c>
      <c r="F1456" s="33">
        <f t="shared" si="396"/>
        <v>0</v>
      </c>
      <c r="G1456" s="33">
        <v>5159</v>
      </c>
      <c r="H1456" s="33">
        <v>1.05100356465448</v>
      </c>
      <c r="I1456" s="33">
        <f t="shared" si="397"/>
        <v>0</v>
      </c>
    </row>
    <row r="1457" spans="1:9">
      <c r="A1457" s="2" t="s">
        <v>1736</v>
      </c>
      <c r="B1457" s="49" t="s">
        <v>1281</v>
      </c>
      <c r="C1457" s="6">
        <v>0</v>
      </c>
      <c r="D1457" s="6">
        <v>0</v>
      </c>
      <c r="E1457" s="6">
        <v>0</v>
      </c>
      <c r="F1457" s="33">
        <f t="shared" si="396"/>
        <v>0</v>
      </c>
      <c r="G1457" s="33" t="s">
        <v>10</v>
      </c>
      <c r="H1457" s="33">
        <v>1.05100356465448</v>
      </c>
      <c r="I1457" s="6" t="s">
        <v>10</v>
      </c>
    </row>
    <row r="1458" spans="1:9">
      <c r="A1458" s="2" t="s">
        <v>1737</v>
      </c>
      <c r="B1458" s="49" t="s">
        <v>1283</v>
      </c>
      <c r="C1458" s="6">
        <v>0</v>
      </c>
      <c r="D1458" s="6">
        <v>0</v>
      </c>
      <c r="E1458" s="6">
        <v>0</v>
      </c>
      <c r="F1458" s="33">
        <f t="shared" si="396"/>
        <v>0</v>
      </c>
      <c r="G1458" s="33">
        <v>5159</v>
      </c>
      <c r="H1458" s="33">
        <v>1.05100356465448</v>
      </c>
      <c r="I1458" s="33">
        <f t="shared" si="397"/>
        <v>0</v>
      </c>
    </row>
    <row r="1459" spans="1:9">
      <c r="A1459" s="2" t="s">
        <v>1738</v>
      </c>
      <c r="B1459" s="49" t="s">
        <v>1285</v>
      </c>
      <c r="C1459" s="6">
        <v>0</v>
      </c>
      <c r="D1459" s="6">
        <v>0</v>
      </c>
      <c r="E1459" s="6">
        <v>0</v>
      </c>
      <c r="F1459" s="33">
        <f t="shared" si="396"/>
        <v>0</v>
      </c>
      <c r="G1459" s="33" t="s">
        <v>10</v>
      </c>
      <c r="H1459" s="33">
        <v>1.05100356465448</v>
      </c>
      <c r="I1459" s="6" t="s">
        <v>10</v>
      </c>
    </row>
    <row r="1460" spans="1:9">
      <c r="A1460" s="2" t="s">
        <v>1739</v>
      </c>
      <c r="B1460" s="49" t="s">
        <v>1287</v>
      </c>
      <c r="C1460" s="6">
        <v>0</v>
      </c>
      <c r="D1460" s="6">
        <v>0</v>
      </c>
      <c r="E1460" s="6">
        <v>0</v>
      </c>
      <c r="F1460" s="33">
        <f t="shared" si="396"/>
        <v>0</v>
      </c>
      <c r="G1460" s="33">
        <v>3381</v>
      </c>
      <c r="H1460" s="33">
        <v>1.05100356465448</v>
      </c>
      <c r="I1460" s="33">
        <f t="shared" si="397"/>
        <v>0</v>
      </c>
    </row>
    <row r="1461" spans="1:9">
      <c r="A1461" s="2" t="s">
        <v>1740</v>
      </c>
      <c r="B1461" s="49" t="s">
        <v>1289</v>
      </c>
      <c r="C1461" s="6">
        <v>0</v>
      </c>
      <c r="D1461" s="6">
        <v>0</v>
      </c>
      <c r="E1461" s="6">
        <v>0</v>
      </c>
      <c r="F1461" s="33">
        <f t="shared" si="396"/>
        <v>0</v>
      </c>
      <c r="G1461" s="33">
        <v>5347</v>
      </c>
      <c r="H1461" s="33">
        <v>1.05100356465448</v>
      </c>
      <c r="I1461" s="33">
        <f t="shared" si="397"/>
        <v>0</v>
      </c>
    </row>
    <row r="1462" spans="1:9">
      <c r="A1462" s="2" t="s">
        <v>1741</v>
      </c>
      <c r="B1462" s="49" t="s">
        <v>1291</v>
      </c>
      <c r="C1462" s="6">
        <v>0</v>
      </c>
      <c r="D1462" s="6">
        <v>0</v>
      </c>
      <c r="E1462" s="6">
        <v>0</v>
      </c>
      <c r="F1462" s="33">
        <f t="shared" si="396"/>
        <v>0</v>
      </c>
      <c r="G1462" s="33">
        <v>3381</v>
      </c>
      <c r="H1462" s="33">
        <v>1.05100356465448</v>
      </c>
      <c r="I1462" s="33">
        <f t="shared" si="397"/>
        <v>0</v>
      </c>
    </row>
    <row r="1463" spans="1:9">
      <c r="A1463" s="2" t="s">
        <v>1742</v>
      </c>
      <c r="B1463" s="49" t="s">
        <v>1293</v>
      </c>
      <c r="C1463" s="6">
        <v>0</v>
      </c>
      <c r="D1463" s="6">
        <v>0</v>
      </c>
      <c r="E1463" s="6">
        <v>0</v>
      </c>
      <c r="F1463" s="33">
        <f t="shared" si="396"/>
        <v>0</v>
      </c>
      <c r="G1463" s="33">
        <v>5347</v>
      </c>
      <c r="H1463" s="33">
        <v>1.05100356465448</v>
      </c>
      <c r="I1463" s="33">
        <f t="shared" si="397"/>
        <v>0</v>
      </c>
    </row>
    <row r="1464" spans="1:9">
      <c r="A1464" s="2" t="s">
        <v>1743</v>
      </c>
      <c r="B1464" s="49" t="s">
        <v>1295</v>
      </c>
      <c r="C1464" s="6">
        <v>0</v>
      </c>
      <c r="D1464" s="6">
        <v>0</v>
      </c>
      <c r="E1464" s="6">
        <v>0</v>
      </c>
      <c r="F1464" s="33">
        <f t="shared" si="396"/>
        <v>0</v>
      </c>
      <c r="G1464" s="33">
        <v>13784</v>
      </c>
      <c r="H1464" s="33">
        <v>1.05100356465448</v>
      </c>
      <c r="I1464" s="33">
        <f t="shared" si="397"/>
        <v>0</v>
      </c>
    </row>
    <row r="1465" spans="1:9">
      <c r="A1465" s="2" t="s">
        <v>1744</v>
      </c>
      <c r="B1465" s="49" t="s">
        <v>1297</v>
      </c>
      <c r="C1465" s="6">
        <v>0</v>
      </c>
      <c r="D1465" s="6">
        <v>0</v>
      </c>
      <c r="E1465" s="6">
        <v>0</v>
      </c>
      <c r="F1465" s="33">
        <f t="shared" si="396"/>
        <v>0</v>
      </c>
      <c r="G1465" s="33">
        <v>4184</v>
      </c>
      <c r="H1465" s="33">
        <v>1.05100356465448</v>
      </c>
      <c r="I1465" s="33">
        <f t="shared" si="397"/>
        <v>0</v>
      </c>
    </row>
    <row r="1466" spans="1:9">
      <c r="A1466" s="2" t="s">
        <v>1745</v>
      </c>
      <c r="B1466" s="49" t="s">
        <v>1299</v>
      </c>
      <c r="C1466" s="6">
        <v>0</v>
      </c>
      <c r="D1466" s="6">
        <v>0</v>
      </c>
      <c r="E1466" s="6">
        <v>0</v>
      </c>
      <c r="F1466" s="33">
        <f t="shared" si="396"/>
        <v>0</v>
      </c>
      <c r="G1466" s="33">
        <v>3991</v>
      </c>
      <c r="H1466" s="33">
        <v>1.05100356465448</v>
      </c>
      <c r="I1466" s="33">
        <f t="shared" si="397"/>
        <v>0</v>
      </c>
    </row>
    <row r="1467" spans="1:9">
      <c r="A1467" s="2" t="s">
        <v>1746</v>
      </c>
      <c r="B1467" s="49" t="s">
        <v>1301</v>
      </c>
      <c r="C1467" s="6">
        <v>0</v>
      </c>
      <c r="D1467" s="6">
        <v>0</v>
      </c>
      <c r="E1467" s="6">
        <v>0</v>
      </c>
      <c r="F1467" s="33">
        <f t="shared" si="396"/>
        <v>0</v>
      </c>
      <c r="G1467" s="33">
        <v>2825</v>
      </c>
      <c r="H1467" s="33">
        <v>1.05100356465448</v>
      </c>
      <c r="I1467" s="33">
        <f t="shared" si="397"/>
        <v>0</v>
      </c>
    </row>
    <row r="1468" spans="1:9">
      <c r="A1468" s="2" t="s">
        <v>1747</v>
      </c>
      <c r="B1468" s="49" t="s">
        <v>1303</v>
      </c>
      <c r="C1468" s="6">
        <v>0</v>
      </c>
      <c r="D1468" s="6">
        <v>0</v>
      </c>
      <c r="E1468" s="6">
        <v>0</v>
      </c>
      <c r="F1468" s="33">
        <f t="shared" ref="F1468:F1480" si="398">(C1468+D1468+E1468)/3</f>
        <v>0</v>
      </c>
      <c r="G1468" s="33">
        <v>3991</v>
      </c>
      <c r="H1468" s="33">
        <v>1.05100356465448</v>
      </c>
      <c r="I1468" s="33">
        <f t="shared" si="397"/>
        <v>0</v>
      </c>
    </row>
    <row r="1469" spans="1:9">
      <c r="A1469" s="2" t="s">
        <v>1748</v>
      </c>
      <c r="B1469" s="49" t="s">
        <v>1305</v>
      </c>
      <c r="C1469" s="6">
        <v>0</v>
      </c>
      <c r="D1469" s="6">
        <v>0</v>
      </c>
      <c r="E1469" s="6">
        <v>0</v>
      </c>
      <c r="F1469" s="33">
        <f t="shared" si="398"/>
        <v>0</v>
      </c>
      <c r="G1469" s="33">
        <v>2825</v>
      </c>
      <c r="H1469" s="33">
        <v>1.05100356465448</v>
      </c>
      <c r="I1469" s="33">
        <f t="shared" si="397"/>
        <v>0</v>
      </c>
    </row>
    <row r="1470" spans="1:9">
      <c r="A1470" s="2" t="s">
        <v>1749</v>
      </c>
      <c r="B1470" s="49" t="s">
        <v>1307</v>
      </c>
      <c r="C1470" s="6">
        <v>0</v>
      </c>
      <c r="D1470" s="6">
        <v>0</v>
      </c>
      <c r="E1470" s="6">
        <v>0</v>
      </c>
      <c r="F1470" s="33">
        <f t="shared" si="398"/>
        <v>0</v>
      </c>
      <c r="G1470" s="6">
        <v>3381</v>
      </c>
      <c r="H1470" s="33">
        <v>1.05100356465448</v>
      </c>
      <c r="I1470" s="6">
        <f t="shared" si="397"/>
        <v>0</v>
      </c>
    </row>
    <row r="1471" spans="1:9">
      <c r="A1471" s="2" t="s">
        <v>1750</v>
      </c>
      <c r="B1471" s="49" t="s">
        <v>1309</v>
      </c>
      <c r="C1471" s="6">
        <v>0</v>
      </c>
      <c r="D1471" s="6">
        <v>0</v>
      </c>
      <c r="E1471" s="6">
        <v>0</v>
      </c>
      <c r="F1471" s="33">
        <f t="shared" si="398"/>
        <v>0</v>
      </c>
      <c r="G1471" s="6">
        <v>5347</v>
      </c>
      <c r="H1471" s="33">
        <v>1.05100356465448</v>
      </c>
      <c r="I1471" s="6">
        <f t="shared" si="397"/>
        <v>0</v>
      </c>
    </row>
    <row r="1472" spans="1:9">
      <c r="A1472" s="2" t="s">
        <v>1751</v>
      </c>
      <c r="B1472" s="49" t="s">
        <v>1311</v>
      </c>
      <c r="C1472" s="6">
        <v>0</v>
      </c>
      <c r="D1472" s="6">
        <v>0</v>
      </c>
      <c r="E1472" s="6">
        <v>0</v>
      </c>
      <c r="F1472" s="33">
        <f t="shared" si="398"/>
        <v>0</v>
      </c>
      <c r="G1472" s="6">
        <v>3381</v>
      </c>
      <c r="H1472" s="33">
        <v>1.05100356465448</v>
      </c>
      <c r="I1472" s="6">
        <f t="shared" si="397"/>
        <v>0</v>
      </c>
    </row>
    <row r="1473" spans="1:9">
      <c r="A1473" s="2" t="s">
        <v>1752</v>
      </c>
      <c r="B1473" s="49" t="s">
        <v>1313</v>
      </c>
      <c r="C1473" s="6">
        <v>0</v>
      </c>
      <c r="D1473" s="6">
        <v>0</v>
      </c>
      <c r="E1473" s="6">
        <v>0</v>
      </c>
      <c r="F1473" s="33">
        <f t="shared" si="398"/>
        <v>0</v>
      </c>
      <c r="G1473" s="6">
        <v>5347</v>
      </c>
      <c r="H1473" s="33">
        <v>1.05100356465448</v>
      </c>
      <c r="I1473" s="6">
        <f t="shared" si="397"/>
        <v>0</v>
      </c>
    </row>
    <row r="1474" spans="1:9">
      <c r="A1474" s="2" t="s">
        <v>1753</v>
      </c>
      <c r="B1474" s="49" t="s">
        <v>1315</v>
      </c>
      <c r="C1474" s="6">
        <v>0</v>
      </c>
      <c r="D1474" s="6">
        <v>0</v>
      </c>
      <c r="E1474" s="6">
        <v>0</v>
      </c>
      <c r="F1474" s="33">
        <f t="shared" si="398"/>
        <v>0</v>
      </c>
      <c r="G1474" s="6">
        <v>13784</v>
      </c>
      <c r="H1474" s="33">
        <v>1.05100356465448</v>
      </c>
      <c r="I1474" s="6">
        <f t="shared" si="397"/>
        <v>0</v>
      </c>
    </row>
    <row r="1475" spans="1:9">
      <c r="A1475" s="2" t="s">
        <v>1754</v>
      </c>
      <c r="B1475" s="49" t="s">
        <v>1317</v>
      </c>
      <c r="C1475" s="6">
        <v>0</v>
      </c>
      <c r="D1475" s="6">
        <v>0</v>
      </c>
      <c r="E1475" s="6">
        <v>0</v>
      </c>
      <c r="F1475" s="33">
        <f t="shared" si="398"/>
        <v>0</v>
      </c>
      <c r="G1475" s="6">
        <v>4184</v>
      </c>
      <c r="H1475" s="33">
        <v>1.05100356465448</v>
      </c>
      <c r="I1475" s="6">
        <f t="shared" si="397"/>
        <v>0</v>
      </c>
    </row>
    <row r="1476" spans="1:9">
      <c r="A1476" s="2" t="s">
        <v>1755</v>
      </c>
      <c r="B1476" s="49" t="s">
        <v>1319</v>
      </c>
      <c r="C1476" s="6">
        <v>0</v>
      </c>
      <c r="D1476" s="6">
        <v>0</v>
      </c>
      <c r="E1476" s="6">
        <v>0</v>
      </c>
      <c r="F1476" s="33">
        <f t="shared" si="398"/>
        <v>0</v>
      </c>
      <c r="G1476" s="6">
        <v>3991</v>
      </c>
      <c r="H1476" s="33">
        <v>1.05100356465448</v>
      </c>
      <c r="I1476" s="6">
        <f t="shared" si="397"/>
        <v>0</v>
      </c>
    </row>
    <row r="1477" spans="1:9">
      <c r="A1477" s="2" t="s">
        <v>1756</v>
      </c>
      <c r="B1477" s="49" t="s">
        <v>1321</v>
      </c>
      <c r="C1477" s="6">
        <v>0</v>
      </c>
      <c r="D1477" s="6">
        <v>0</v>
      </c>
      <c r="E1477" s="6">
        <v>0</v>
      </c>
      <c r="F1477" s="33">
        <f t="shared" si="398"/>
        <v>0</v>
      </c>
      <c r="G1477" s="6">
        <v>2825</v>
      </c>
      <c r="H1477" s="33">
        <v>1.05100356465448</v>
      </c>
      <c r="I1477" s="6">
        <f t="shared" si="397"/>
        <v>0</v>
      </c>
    </row>
    <row r="1478" spans="1:9">
      <c r="A1478" s="2" t="s">
        <v>1757</v>
      </c>
      <c r="B1478" s="49" t="s">
        <v>1323</v>
      </c>
      <c r="C1478" s="6">
        <v>0</v>
      </c>
      <c r="D1478" s="6">
        <v>0</v>
      </c>
      <c r="E1478" s="6">
        <v>0</v>
      </c>
      <c r="F1478" s="33">
        <f t="shared" si="398"/>
        <v>0</v>
      </c>
      <c r="G1478" s="6">
        <v>3991</v>
      </c>
      <c r="H1478" s="33">
        <v>1.05100356465448</v>
      </c>
      <c r="I1478" s="6">
        <f t="shared" si="397"/>
        <v>0</v>
      </c>
    </row>
    <row r="1479" spans="1:9">
      <c r="A1479" s="2" t="s">
        <v>1758</v>
      </c>
      <c r="B1479" s="49" t="s">
        <v>1325</v>
      </c>
      <c r="C1479" s="6">
        <v>0</v>
      </c>
      <c r="D1479" s="6">
        <v>0</v>
      </c>
      <c r="E1479" s="6">
        <v>0</v>
      </c>
      <c r="F1479" s="33">
        <f t="shared" si="398"/>
        <v>0</v>
      </c>
      <c r="G1479" s="6">
        <v>2825</v>
      </c>
      <c r="H1479" s="33">
        <v>1.05100356465448</v>
      </c>
      <c r="I1479" s="6">
        <f t="shared" si="397"/>
        <v>0</v>
      </c>
    </row>
    <row r="1480" spans="1:9" ht="47.25">
      <c r="A1480" s="34" t="s">
        <v>1759</v>
      </c>
      <c r="B1480" s="71" t="s">
        <v>9</v>
      </c>
      <c r="C1480" s="42">
        <v>0</v>
      </c>
      <c r="D1480" s="42">
        <v>0</v>
      </c>
      <c r="E1480" s="42">
        <v>0</v>
      </c>
      <c r="F1480" s="35">
        <f t="shared" si="398"/>
        <v>0</v>
      </c>
      <c r="G1480" s="42" t="s">
        <v>10</v>
      </c>
      <c r="H1480" s="42" t="s">
        <v>10</v>
      </c>
      <c r="I1480" s="42">
        <v>0</v>
      </c>
    </row>
    <row r="1481" spans="1:9">
      <c r="A1481" s="32" t="s">
        <v>1760</v>
      </c>
      <c r="B1481" s="65" t="s">
        <v>1761</v>
      </c>
      <c r="C1481" s="38" t="s">
        <v>10</v>
      </c>
      <c r="D1481" s="38" t="s">
        <v>10</v>
      </c>
      <c r="E1481" s="38" t="s">
        <v>10</v>
      </c>
      <c r="F1481" s="38" t="s">
        <v>10</v>
      </c>
      <c r="G1481" s="38" t="s">
        <v>10</v>
      </c>
      <c r="H1481" s="38" t="s">
        <v>10</v>
      </c>
      <c r="I1481" s="38" t="s">
        <v>10</v>
      </c>
    </row>
    <row r="1482" spans="1:9" ht="78.75">
      <c r="A1482" s="34" t="s">
        <v>1762</v>
      </c>
      <c r="B1482" s="71" t="s">
        <v>17</v>
      </c>
      <c r="C1482" s="43">
        <f>C1483+C1518+C1519+C1520+C1540</f>
        <v>3714.221</v>
      </c>
      <c r="D1482" s="43">
        <f t="shared" ref="D1482:E1482" si="399">D1483+D1518+D1519+D1520+D1540</f>
        <v>528.21500000000003</v>
      </c>
      <c r="E1482" s="43">
        <f t="shared" si="399"/>
        <v>935.18299999999999</v>
      </c>
      <c r="F1482" s="43">
        <f>SUM(C1482:E1482)/3</f>
        <v>1725.8729999999998</v>
      </c>
      <c r="G1482" s="43" t="s">
        <v>10</v>
      </c>
      <c r="H1482" s="43" t="s">
        <v>10</v>
      </c>
      <c r="I1482" s="43"/>
    </row>
    <row r="1483" spans="1:9" ht="31.5">
      <c r="A1483" s="34" t="s">
        <v>1763</v>
      </c>
      <c r="B1483" s="71" t="s">
        <v>5</v>
      </c>
      <c r="C1483" s="43">
        <f>C1484+C1509</f>
        <v>40.221000000000004</v>
      </c>
      <c r="D1483" s="43">
        <f t="shared" ref="D1483:I1483" si="400">D1484+D1509</f>
        <v>24.215000000000003</v>
      </c>
      <c r="E1483" s="43">
        <f t="shared" si="400"/>
        <v>46.383000000000003</v>
      </c>
      <c r="F1483" s="43">
        <f t="shared" ref="F1483:F1546" si="401">SUM(C1483:E1483)/3</f>
        <v>36.939666666666675</v>
      </c>
      <c r="G1483" s="43" t="s">
        <v>10</v>
      </c>
      <c r="H1483" s="43" t="s">
        <v>10</v>
      </c>
      <c r="I1483" s="43">
        <f t="shared" si="400"/>
        <v>64783.471353588284</v>
      </c>
    </row>
    <row r="1484" spans="1:9">
      <c r="A1484" s="2" t="s">
        <v>1764</v>
      </c>
      <c r="B1484" s="49" t="s">
        <v>1765</v>
      </c>
      <c r="C1484" s="8">
        <f>C1485+C1489+C1502</f>
        <v>36.039000000000001</v>
      </c>
      <c r="D1484" s="8">
        <f t="shared" ref="D1484:E1484" si="402">D1485+D1489+D1502</f>
        <v>20.795000000000002</v>
      </c>
      <c r="E1484" s="8">
        <f t="shared" si="402"/>
        <v>43.503</v>
      </c>
      <c r="F1484" s="8">
        <f t="shared" si="401"/>
        <v>33.445666666666668</v>
      </c>
      <c r="G1484" s="8" t="s">
        <v>10</v>
      </c>
      <c r="H1484" s="8" t="s">
        <v>10</v>
      </c>
      <c r="I1484" s="8">
        <f t="shared" ref="I1484" si="403">I1485+I1489+I1502</f>
        <v>45542.053194013017</v>
      </c>
    </row>
    <row r="1485" spans="1:9" ht="47.25">
      <c r="A1485" s="2" t="s">
        <v>1766</v>
      </c>
      <c r="B1485" s="49" t="s">
        <v>1767</v>
      </c>
      <c r="C1485" s="8">
        <f>C1486</f>
        <v>0.17799999999999999</v>
      </c>
      <c r="D1485" s="8">
        <f t="shared" ref="D1485:E1485" si="404">D1486</f>
        <v>0</v>
      </c>
      <c r="E1485" s="8">
        <f t="shared" si="404"/>
        <v>0</v>
      </c>
      <c r="F1485" s="8">
        <f t="shared" si="401"/>
        <v>5.9333333333333328E-2</v>
      </c>
      <c r="G1485" s="8" t="s">
        <v>10</v>
      </c>
      <c r="H1485" s="8" t="s">
        <v>10</v>
      </c>
      <c r="I1485" s="8">
        <f>I1486</f>
        <v>66.476911733404705</v>
      </c>
    </row>
    <row r="1486" spans="1:9">
      <c r="A1486" s="2" t="s">
        <v>1768</v>
      </c>
      <c r="B1486" s="49" t="s">
        <v>54</v>
      </c>
      <c r="C1486" s="8">
        <f>SUM(C1487:C1488)</f>
        <v>0.17799999999999999</v>
      </c>
      <c r="D1486" s="8">
        <f t="shared" ref="D1486:E1486" si="405">SUM(D1487:D1488)</f>
        <v>0</v>
      </c>
      <c r="E1486" s="8">
        <f t="shared" si="405"/>
        <v>0</v>
      </c>
      <c r="F1486" s="8">
        <f t="shared" si="401"/>
        <v>5.9333333333333328E-2</v>
      </c>
      <c r="G1486" s="8" t="s">
        <v>10</v>
      </c>
      <c r="H1486" s="8" t="s">
        <v>10</v>
      </c>
      <c r="I1486" s="8">
        <f>SUM(I1487:I1488)</f>
        <v>66.476911733404705</v>
      </c>
    </row>
    <row r="1487" spans="1:9" ht="47.25">
      <c r="A1487" s="2" t="s">
        <v>1769</v>
      </c>
      <c r="B1487" s="49" t="s">
        <v>2393</v>
      </c>
      <c r="C1487" s="8">
        <v>0</v>
      </c>
      <c r="D1487" s="8">
        <v>0</v>
      </c>
      <c r="E1487" s="8">
        <v>0</v>
      </c>
      <c r="F1487" s="8">
        <f t="shared" si="401"/>
        <v>0</v>
      </c>
      <c r="G1487" s="8">
        <v>1066026.25</v>
      </c>
      <c r="H1487" s="8">
        <v>1.05100356465448</v>
      </c>
      <c r="I1487" s="8">
        <f>F1487*G1487*H1487/1000</f>
        <v>0</v>
      </c>
    </row>
    <row r="1488" spans="1:9" ht="47.25">
      <c r="A1488" s="2" t="s">
        <v>1770</v>
      </c>
      <c r="B1488" s="49" t="s">
        <v>2394</v>
      </c>
      <c r="C1488" s="8">
        <v>0.17799999999999999</v>
      </c>
      <c r="D1488" s="8">
        <v>0</v>
      </c>
      <c r="E1488" s="8">
        <v>0</v>
      </c>
      <c r="F1488" s="8">
        <f t="shared" si="401"/>
        <v>5.9333333333333328E-2</v>
      </c>
      <c r="G1488" s="8">
        <v>1066026.25</v>
      </c>
      <c r="H1488" s="8">
        <v>1.05100356465448</v>
      </c>
      <c r="I1488" s="8">
        <f t="shared" ref="I1488" si="406">F1488*G1488*H1488/1000</f>
        <v>66.476911733404705</v>
      </c>
    </row>
    <row r="1489" spans="1:9" ht="47.25">
      <c r="A1489" s="2" t="s">
        <v>1771</v>
      </c>
      <c r="B1489" s="49" t="s">
        <v>1772</v>
      </c>
      <c r="C1489" s="8">
        <f>C1490+C1499</f>
        <v>22.920999999999999</v>
      </c>
      <c r="D1489" s="8">
        <f t="shared" ref="D1489:E1489" si="407">D1490+D1499</f>
        <v>15.308</v>
      </c>
      <c r="E1489" s="8">
        <f t="shared" si="407"/>
        <v>32.701000000000001</v>
      </c>
      <c r="F1489" s="8">
        <f t="shared" si="401"/>
        <v>23.643333333333334</v>
      </c>
      <c r="G1489" s="8" t="s">
        <v>10</v>
      </c>
      <c r="H1489" s="8" t="s">
        <v>10</v>
      </c>
      <c r="I1489" s="8">
        <f t="shared" ref="I1489" si="408">I1490+I1499</f>
        <v>28718.522961181035</v>
      </c>
    </row>
    <row r="1490" spans="1:9">
      <c r="A1490" s="2" t="s">
        <v>1773</v>
      </c>
      <c r="B1490" s="49" t="s">
        <v>54</v>
      </c>
      <c r="C1490" s="8">
        <f>SUM(C1491:C1498)</f>
        <v>22.920999999999999</v>
      </c>
      <c r="D1490" s="8">
        <f t="shared" ref="D1490:E1490" si="409">SUM(D1491:D1498)</f>
        <v>15.308</v>
      </c>
      <c r="E1490" s="8">
        <f t="shared" si="409"/>
        <v>32.701000000000001</v>
      </c>
      <c r="F1490" s="8">
        <f t="shared" si="401"/>
        <v>23.643333333333334</v>
      </c>
      <c r="G1490" s="8" t="s">
        <v>10</v>
      </c>
      <c r="H1490" s="8" t="s">
        <v>10</v>
      </c>
      <c r="I1490" s="8">
        <f t="shared" ref="I1490" si="410">SUM(I1491:I1498)</f>
        <v>28718.522961181035</v>
      </c>
    </row>
    <row r="1491" spans="1:9">
      <c r="A1491" s="2" t="s">
        <v>1774</v>
      </c>
      <c r="B1491" s="49" t="s">
        <v>1775</v>
      </c>
      <c r="C1491" s="8">
        <v>0</v>
      </c>
      <c r="D1491" s="8">
        <v>0</v>
      </c>
      <c r="E1491" s="8">
        <v>1.6359999999999999</v>
      </c>
      <c r="F1491" s="8">
        <f t="shared" si="401"/>
        <v>0.54533333333333334</v>
      </c>
      <c r="G1491" s="8">
        <v>1155710.8899999999</v>
      </c>
      <c r="H1491" s="8">
        <v>1.05100356465448</v>
      </c>
      <c r="I1491" s="8">
        <f t="shared" ref="I1491:I1498" si="411">F1491*G1491*H1491/1000</f>
        <v>662.39254990120082</v>
      </c>
    </row>
    <row r="1492" spans="1:9">
      <c r="A1492" s="2" t="s">
        <v>1776</v>
      </c>
      <c r="B1492" s="49" t="s">
        <v>1777</v>
      </c>
      <c r="C1492" s="8">
        <v>0.04</v>
      </c>
      <c r="D1492" s="8">
        <v>0</v>
      </c>
      <c r="E1492" s="8">
        <v>0</v>
      </c>
      <c r="F1492" s="8">
        <f t="shared" si="401"/>
        <v>1.3333333333333334E-2</v>
      </c>
      <c r="G1492" s="8">
        <v>1155710.8899999999</v>
      </c>
      <c r="H1492" s="8">
        <v>1.05100356465448</v>
      </c>
      <c r="I1492" s="8">
        <f t="shared" si="411"/>
        <v>16.19541686800002</v>
      </c>
    </row>
    <row r="1493" spans="1:9">
      <c r="A1493" s="2" t="s">
        <v>1778</v>
      </c>
      <c r="B1493" s="49" t="s">
        <v>1779</v>
      </c>
      <c r="C1493" s="8">
        <v>0</v>
      </c>
      <c r="D1493" s="8">
        <v>0</v>
      </c>
      <c r="E1493" s="8">
        <v>0</v>
      </c>
      <c r="F1493" s="8">
        <f t="shared" si="401"/>
        <v>0</v>
      </c>
      <c r="G1493" s="8">
        <v>1155710.8899999999</v>
      </c>
      <c r="H1493" s="8">
        <v>1.05100356465448</v>
      </c>
      <c r="I1493" s="8">
        <f t="shared" si="411"/>
        <v>0</v>
      </c>
    </row>
    <row r="1494" spans="1:9">
      <c r="A1494" s="2" t="s">
        <v>1780</v>
      </c>
      <c r="B1494" s="49" t="s">
        <v>1781</v>
      </c>
      <c r="C1494" s="8">
        <v>0.28499999999999998</v>
      </c>
      <c r="D1494" s="36">
        <v>0.04</v>
      </c>
      <c r="E1494" s="8">
        <v>1.1220000000000001</v>
      </c>
      <c r="F1494" s="8">
        <f t="shared" si="401"/>
        <v>0.48233333333333334</v>
      </c>
      <c r="G1494" s="8">
        <v>1155710.8899999999</v>
      </c>
      <c r="H1494" s="8">
        <v>1.05100356465448</v>
      </c>
      <c r="I1494" s="8">
        <f t="shared" si="411"/>
        <v>585.86920519990065</v>
      </c>
    </row>
    <row r="1495" spans="1:9">
      <c r="A1495" s="2" t="s">
        <v>1782</v>
      </c>
      <c r="B1495" s="49" t="s">
        <v>1783</v>
      </c>
      <c r="C1495" s="8">
        <v>0.312</v>
      </c>
      <c r="D1495" s="8">
        <v>0</v>
      </c>
      <c r="E1495" s="8">
        <v>0.79900000000000004</v>
      </c>
      <c r="F1495" s="8">
        <f t="shared" si="401"/>
        <v>0.37033333333333335</v>
      </c>
      <c r="G1495" s="8">
        <v>1155710.8899999999</v>
      </c>
      <c r="H1495" s="8">
        <v>1.05100356465448</v>
      </c>
      <c r="I1495" s="8">
        <f t="shared" si="411"/>
        <v>449.82770350870061</v>
      </c>
    </row>
    <row r="1496" spans="1:9" ht="31.5">
      <c r="A1496" s="2" t="s">
        <v>1784</v>
      </c>
      <c r="B1496" s="49" t="s">
        <v>2395</v>
      </c>
      <c r="C1496" s="8">
        <v>2.0825</v>
      </c>
      <c r="D1496" s="8">
        <v>2.121</v>
      </c>
      <c r="E1496" s="8">
        <v>9.8170000000000002</v>
      </c>
      <c r="F1496" s="8">
        <f t="shared" si="401"/>
        <v>4.6734999999999998</v>
      </c>
      <c r="G1496" s="8">
        <v>1155710.8899999999</v>
      </c>
      <c r="H1496" s="8">
        <v>1.05100356465448</v>
      </c>
      <c r="I1496" s="8">
        <f t="shared" si="411"/>
        <v>5676.6960549448568</v>
      </c>
    </row>
    <row r="1497" spans="1:9" ht="47.25">
      <c r="A1497" s="2" t="s">
        <v>1785</v>
      </c>
      <c r="B1497" s="49" t="s">
        <v>2393</v>
      </c>
      <c r="C1497" s="8">
        <v>9.8550000000000004</v>
      </c>
      <c r="D1497" s="8">
        <v>8.6110000000000007</v>
      </c>
      <c r="E1497" s="8">
        <v>17.297000000000001</v>
      </c>
      <c r="F1497" s="8">
        <f t="shared" si="401"/>
        <v>11.921000000000001</v>
      </c>
      <c r="G1497" s="8">
        <v>1155710.8899999999</v>
      </c>
      <c r="H1497" s="8">
        <v>1.05100356465448</v>
      </c>
      <c r="I1497" s="8">
        <f t="shared" si="411"/>
        <v>14479.917336257118</v>
      </c>
    </row>
    <row r="1498" spans="1:9" ht="47.25">
      <c r="A1498" s="2" t="s">
        <v>1786</v>
      </c>
      <c r="B1498" s="49" t="s">
        <v>2394</v>
      </c>
      <c r="C1498" s="8">
        <v>10.346500000000001</v>
      </c>
      <c r="D1498" s="8">
        <v>4.5359999999999996</v>
      </c>
      <c r="E1498" s="8">
        <v>2.0299999999999998</v>
      </c>
      <c r="F1498" s="8">
        <f t="shared" si="401"/>
        <v>5.6375000000000002</v>
      </c>
      <c r="G1498" s="8">
        <v>1155710.8899999999</v>
      </c>
      <c r="H1498" s="8">
        <v>1.05100356465448</v>
      </c>
      <c r="I1498" s="8">
        <f t="shared" si="411"/>
        <v>6847.6246945012581</v>
      </c>
    </row>
    <row r="1499" spans="1:9">
      <c r="A1499" s="2" t="s">
        <v>1787</v>
      </c>
      <c r="B1499" s="49" t="s">
        <v>53</v>
      </c>
      <c r="C1499" s="8">
        <f>SUM(C1500:C1501)</f>
        <v>0</v>
      </c>
      <c r="D1499" s="8">
        <f t="shared" ref="D1499:E1499" si="412">SUM(D1500:D1501)</f>
        <v>0</v>
      </c>
      <c r="E1499" s="8">
        <f t="shared" si="412"/>
        <v>0</v>
      </c>
      <c r="F1499" s="8">
        <f t="shared" si="401"/>
        <v>0</v>
      </c>
      <c r="G1499" s="8" t="s">
        <v>10</v>
      </c>
      <c r="H1499" s="8" t="s">
        <v>10</v>
      </c>
      <c r="I1499" s="8">
        <f>SUM(I1500:I1501)</f>
        <v>0</v>
      </c>
    </row>
    <row r="1500" spans="1:9" ht="31.5">
      <c r="A1500" s="2" t="s">
        <v>1788</v>
      </c>
      <c r="B1500" s="49" t="s">
        <v>2395</v>
      </c>
      <c r="C1500" s="8">
        <v>0</v>
      </c>
      <c r="D1500" s="8">
        <v>0</v>
      </c>
      <c r="E1500" s="8">
        <v>0</v>
      </c>
      <c r="F1500" s="8">
        <f t="shared" si="401"/>
        <v>0</v>
      </c>
      <c r="G1500" s="8">
        <v>1054933.74</v>
      </c>
      <c r="H1500" s="8">
        <v>1.05100356465448</v>
      </c>
      <c r="I1500" s="8">
        <f>F1500*G1500*H1500/1000</f>
        <v>0</v>
      </c>
    </row>
    <row r="1501" spans="1:9" ht="47.25">
      <c r="A1501" s="2" t="s">
        <v>1789</v>
      </c>
      <c r="B1501" s="49" t="s">
        <v>2393</v>
      </c>
      <c r="C1501" s="8">
        <v>0</v>
      </c>
      <c r="D1501" s="8">
        <v>0</v>
      </c>
      <c r="E1501" s="8">
        <v>0</v>
      </c>
      <c r="F1501" s="8">
        <f t="shared" si="401"/>
        <v>0</v>
      </c>
      <c r="G1501" s="8">
        <v>1054933.74</v>
      </c>
      <c r="H1501" s="8">
        <v>1.05100356465448</v>
      </c>
      <c r="I1501" s="8">
        <f t="shared" ref="I1501:I1508" si="413">F1501*G1501*H1501/1000</f>
        <v>0</v>
      </c>
    </row>
    <row r="1502" spans="1:9" ht="47.25">
      <c r="A1502" s="2" t="s">
        <v>1790</v>
      </c>
      <c r="B1502" s="49" t="s">
        <v>1791</v>
      </c>
      <c r="C1502" s="8">
        <f>C1503+C1507</f>
        <v>12.94</v>
      </c>
      <c r="D1502" s="8">
        <f t="shared" ref="D1502:I1502" si="414">D1503+D1507</f>
        <v>5.4870000000000001</v>
      </c>
      <c r="E1502" s="8">
        <f t="shared" si="414"/>
        <v>10.802</v>
      </c>
      <c r="F1502" s="8">
        <f t="shared" si="401"/>
        <v>9.7430000000000003</v>
      </c>
      <c r="G1502" s="8" t="s">
        <v>10</v>
      </c>
      <c r="H1502" s="8" t="s">
        <v>10</v>
      </c>
      <c r="I1502" s="8">
        <f t="shared" si="414"/>
        <v>16757.053321098574</v>
      </c>
    </row>
    <row r="1503" spans="1:9">
      <c r="A1503" s="2" t="s">
        <v>1792</v>
      </c>
      <c r="B1503" s="49" t="s">
        <v>54</v>
      </c>
      <c r="C1503" s="8">
        <f>SUM(C1504:C1506)</f>
        <v>12.468999999999999</v>
      </c>
      <c r="D1503" s="8">
        <f t="shared" ref="D1503:I1503" si="415">SUM(D1504:D1506)</f>
        <v>5.4870000000000001</v>
      </c>
      <c r="E1503" s="8">
        <f t="shared" si="415"/>
        <v>10.802</v>
      </c>
      <c r="F1503" s="8">
        <f t="shared" si="401"/>
        <v>9.5860000000000003</v>
      </c>
      <c r="G1503" s="8" t="s">
        <v>10</v>
      </c>
      <c r="H1503" s="8" t="s">
        <v>10</v>
      </c>
      <c r="I1503" s="8">
        <f t="shared" si="415"/>
        <v>16501.762525314694</v>
      </c>
    </row>
    <row r="1504" spans="1:9" ht="47.25">
      <c r="A1504" s="2" t="s">
        <v>1793</v>
      </c>
      <c r="B1504" s="49" t="s">
        <v>2388</v>
      </c>
      <c r="C1504" s="8">
        <v>6.9379999999999997</v>
      </c>
      <c r="D1504" s="8">
        <v>2.5419999999999998</v>
      </c>
      <c r="E1504" s="8">
        <v>10.641999999999999</v>
      </c>
      <c r="F1504" s="8">
        <f t="shared" si="401"/>
        <v>6.7073333333333336</v>
      </c>
      <c r="G1504" s="8">
        <v>1637905.04</v>
      </c>
      <c r="H1504" s="8">
        <v>1.05100356465448</v>
      </c>
      <c r="I1504" s="8">
        <f t="shared" ref="I1504:I1506" si="416">F1504*G1504*H1504/1000</f>
        <v>11546.298961484883</v>
      </c>
    </row>
    <row r="1505" spans="1:9" ht="31.5">
      <c r="A1505" s="2" t="s">
        <v>1794</v>
      </c>
      <c r="B1505" s="49" t="s">
        <v>2396</v>
      </c>
      <c r="C1505" s="8">
        <v>3.512</v>
      </c>
      <c r="D1505" s="8">
        <v>0.67300000000000004</v>
      </c>
      <c r="E1505" s="8">
        <v>0.16</v>
      </c>
      <c r="F1505" s="8">
        <f t="shared" si="401"/>
        <v>1.4483333333333335</v>
      </c>
      <c r="G1505" s="8">
        <v>1637905.04</v>
      </c>
      <c r="H1505" s="8">
        <v>1.05100356465448</v>
      </c>
      <c r="I1505" s="8">
        <f t="shared" si="416"/>
        <v>2493.2247782353552</v>
      </c>
    </row>
    <row r="1506" spans="1:9" ht="47.25">
      <c r="A1506" s="2" t="s">
        <v>1795</v>
      </c>
      <c r="B1506" s="49" t="s">
        <v>2397</v>
      </c>
      <c r="C1506" s="8">
        <v>2.0190000000000001</v>
      </c>
      <c r="D1506" s="8">
        <v>2.2719999999999998</v>
      </c>
      <c r="E1506" s="8">
        <v>0</v>
      </c>
      <c r="F1506" s="8">
        <f t="shared" si="401"/>
        <v>1.4303333333333335</v>
      </c>
      <c r="G1506" s="8">
        <v>1637905.04</v>
      </c>
      <c r="H1506" s="8">
        <v>1.05100356465448</v>
      </c>
      <c r="I1506" s="8">
        <f t="shared" si="416"/>
        <v>2462.2387855944557</v>
      </c>
    </row>
    <row r="1507" spans="1:9">
      <c r="A1507" s="2" t="s">
        <v>1796</v>
      </c>
      <c r="B1507" s="49" t="s">
        <v>53</v>
      </c>
      <c r="C1507" s="8">
        <f>C1508</f>
        <v>0.47099999999999997</v>
      </c>
      <c r="D1507" s="8">
        <f t="shared" ref="D1507:I1507" si="417">D1508</f>
        <v>0</v>
      </c>
      <c r="E1507" s="8">
        <f t="shared" si="417"/>
        <v>0</v>
      </c>
      <c r="F1507" s="8">
        <f t="shared" si="401"/>
        <v>0.157</v>
      </c>
      <c r="G1507" s="8" t="s">
        <v>10</v>
      </c>
      <c r="H1507" s="8" t="s">
        <v>10</v>
      </c>
      <c r="I1507" s="8">
        <f t="shared" si="417"/>
        <v>255.29079578387805</v>
      </c>
    </row>
    <row r="1508" spans="1:9" ht="47.25">
      <c r="A1508" s="2" t="s">
        <v>1797</v>
      </c>
      <c r="B1508" s="49" t="s">
        <v>2388</v>
      </c>
      <c r="C1508" s="8">
        <v>0.47099999999999997</v>
      </c>
      <c r="D1508" s="8">
        <v>0</v>
      </c>
      <c r="E1508" s="8">
        <v>0</v>
      </c>
      <c r="F1508" s="8">
        <f t="shared" si="401"/>
        <v>0.157</v>
      </c>
      <c r="G1508" s="8">
        <v>1547146.06</v>
      </c>
      <c r="H1508" s="8">
        <v>1.05100356465448</v>
      </c>
      <c r="I1508" s="8">
        <f t="shared" si="413"/>
        <v>255.29079578387805</v>
      </c>
    </row>
    <row r="1509" spans="1:9">
      <c r="A1509" s="2" t="s">
        <v>1798</v>
      </c>
      <c r="B1509" s="49" t="s">
        <v>1799</v>
      </c>
      <c r="C1509" s="8">
        <f>C1510+C1515</f>
        <v>4.1820000000000004</v>
      </c>
      <c r="D1509" s="8">
        <f t="shared" ref="D1509:I1509" si="418">D1510+D1515</f>
        <v>3.42</v>
      </c>
      <c r="E1509" s="8">
        <f t="shared" si="418"/>
        <v>2.88</v>
      </c>
      <c r="F1509" s="8">
        <f t="shared" si="401"/>
        <v>3.4939999999999998</v>
      </c>
      <c r="G1509" s="8" t="s">
        <v>10</v>
      </c>
      <c r="H1509" s="8" t="s">
        <v>10</v>
      </c>
      <c r="I1509" s="8">
        <f t="shared" si="418"/>
        <v>19241.418159575267</v>
      </c>
    </row>
    <row r="1510" spans="1:9" ht="47.25">
      <c r="A1510" s="2" t="s">
        <v>1800</v>
      </c>
      <c r="B1510" s="49" t="s">
        <v>1801</v>
      </c>
      <c r="C1510" s="8">
        <f>C1511+C1513</f>
        <v>3.6219999999999999</v>
      </c>
      <c r="D1510" s="8">
        <f t="shared" ref="D1510:I1510" si="419">D1511+D1513</f>
        <v>3.42</v>
      </c>
      <c r="E1510" s="8">
        <f t="shared" si="419"/>
        <v>2.88</v>
      </c>
      <c r="F1510" s="8">
        <f t="shared" si="401"/>
        <v>3.3073333333333337</v>
      </c>
      <c r="G1510" s="8" t="s">
        <v>10</v>
      </c>
      <c r="H1510" s="8" t="s">
        <v>10</v>
      </c>
      <c r="I1510" s="8">
        <f t="shared" si="419"/>
        <v>18767.493204543734</v>
      </c>
    </row>
    <row r="1511" spans="1:9">
      <c r="A1511" s="2" t="s">
        <v>1802</v>
      </c>
      <c r="B1511" s="49" t="s">
        <v>54</v>
      </c>
      <c r="C1511" s="8">
        <f>C1512</f>
        <v>3.6219999999999999</v>
      </c>
      <c r="D1511" s="8">
        <f t="shared" ref="D1511:I1511" si="420">D1512</f>
        <v>3.42</v>
      </c>
      <c r="E1511" s="8">
        <f t="shared" si="420"/>
        <v>2.88</v>
      </c>
      <c r="F1511" s="8">
        <f t="shared" si="401"/>
        <v>3.3073333333333337</v>
      </c>
      <c r="G1511" s="8" t="s">
        <v>10</v>
      </c>
      <c r="H1511" s="8" t="s">
        <v>10</v>
      </c>
      <c r="I1511" s="8">
        <f t="shared" si="420"/>
        <v>18767.493204543734</v>
      </c>
    </row>
    <row r="1512" spans="1:9">
      <c r="A1512" s="2" t="s">
        <v>1803</v>
      </c>
      <c r="B1512" s="49" t="s">
        <v>1804</v>
      </c>
      <c r="C1512" s="8">
        <v>3.6219999999999999</v>
      </c>
      <c r="D1512" s="8">
        <v>3.42</v>
      </c>
      <c r="E1512" s="8">
        <v>2.88</v>
      </c>
      <c r="F1512" s="8">
        <f t="shared" si="401"/>
        <v>3.3073333333333337</v>
      </c>
      <c r="G1512" s="8">
        <v>5399134.0499999998</v>
      </c>
      <c r="H1512" s="8">
        <v>1.05100356465448</v>
      </c>
      <c r="I1512" s="8">
        <f>F1512*G1512*H1512/1000</f>
        <v>18767.493204543734</v>
      </c>
    </row>
    <row r="1513" spans="1:9">
      <c r="A1513" s="2" t="s">
        <v>1805</v>
      </c>
      <c r="B1513" s="49" t="s">
        <v>53</v>
      </c>
      <c r="C1513" s="8">
        <f t="shared" ref="C1513:I1513" si="421">C1514</f>
        <v>0</v>
      </c>
      <c r="D1513" s="8">
        <f t="shared" si="421"/>
        <v>0</v>
      </c>
      <c r="E1513" s="8">
        <f t="shared" si="421"/>
        <v>0</v>
      </c>
      <c r="F1513" s="8">
        <f t="shared" si="401"/>
        <v>0</v>
      </c>
      <c r="G1513" s="8" t="s">
        <v>10</v>
      </c>
      <c r="H1513" s="8" t="s">
        <v>10</v>
      </c>
      <c r="I1513" s="8">
        <f t="shared" si="421"/>
        <v>0</v>
      </c>
    </row>
    <row r="1514" spans="1:9">
      <c r="A1514" s="2" t="s">
        <v>1806</v>
      </c>
      <c r="B1514" s="49" t="s">
        <v>1804</v>
      </c>
      <c r="C1514" s="8">
        <v>0</v>
      </c>
      <c r="D1514" s="8">
        <v>0</v>
      </c>
      <c r="E1514" s="8">
        <v>0</v>
      </c>
      <c r="F1514" s="8">
        <f t="shared" si="401"/>
        <v>0</v>
      </c>
      <c r="G1514" s="8">
        <v>2637037.52</v>
      </c>
      <c r="H1514" s="8">
        <v>1.05100356465448</v>
      </c>
      <c r="I1514" s="8">
        <f t="shared" ref="I1514" si="422">F1514*G1514*H1514/1000</f>
        <v>0</v>
      </c>
    </row>
    <row r="1515" spans="1:9" ht="47.25">
      <c r="A1515" s="2" t="s">
        <v>1807</v>
      </c>
      <c r="B1515" s="49" t="s">
        <v>1808</v>
      </c>
      <c r="C1515" s="8">
        <f>C1516</f>
        <v>0.56000000000000005</v>
      </c>
      <c r="D1515" s="8">
        <f t="shared" ref="D1515:I1516" si="423">D1516</f>
        <v>0</v>
      </c>
      <c r="E1515" s="8">
        <f t="shared" si="423"/>
        <v>0</v>
      </c>
      <c r="F1515" s="8">
        <f t="shared" si="401"/>
        <v>0.18666666666666668</v>
      </c>
      <c r="G1515" s="8" t="s">
        <v>10</v>
      </c>
      <c r="H1515" s="8" t="s">
        <v>10</v>
      </c>
      <c r="I1515" s="8">
        <f t="shared" ref="I1515" si="424">I1516</f>
        <v>473.92495503153197</v>
      </c>
    </row>
    <row r="1516" spans="1:9">
      <c r="A1516" s="2" t="s">
        <v>1809</v>
      </c>
      <c r="B1516" s="49" t="s">
        <v>54</v>
      </c>
      <c r="C1516" s="8">
        <f>C1517</f>
        <v>0.56000000000000005</v>
      </c>
      <c r="D1516" s="8">
        <f t="shared" si="423"/>
        <v>0</v>
      </c>
      <c r="E1516" s="8">
        <f t="shared" si="423"/>
        <v>0</v>
      </c>
      <c r="F1516" s="8">
        <f t="shared" si="401"/>
        <v>0.18666666666666668</v>
      </c>
      <c r="G1516" s="8" t="s">
        <v>10</v>
      </c>
      <c r="H1516" s="8" t="s">
        <v>10</v>
      </c>
      <c r="I1516" s="8">
        <f t="shared" si="423"/>
        <v>473.92495503153197</v>
      </c>
    </row>
    <row r="1517" spans="1:9">
      <c r="A1517" s="2" t="s">
        <v>1810</v>
      </c>
      <c r="B1517" s="49" t="s">
        <v>1811</v>
      </c>
      <c r="C1517" s="8">
        <v>0.56000000000000005</v>
      </c>
      <c r="D1517" s="8">
        <v>0</v>
      </c>
      <c r="E1517" s="8">
        <v>0</v>
      </c>
      <c r="F1517" s="8">
        <f t="shared" si="401"/>
        <v>0.18666666666666668</v>
      </c>
      <c r="G1517" s="8">
        <v>2415675.62</v>
      </c>
      <c r="H1517" s="8">
        <v>1.05100356465448</v>
      </c>
      <c r="I1517" s="8">
        <f>F1517*G1517*H1517/1000</f>
        <v>473.92495503153197</v>
      </c>
    </row>
    <row r="1518" spans="1:9" ht="31.5">
      <c r="A1518" s="34" t="s">
        <v>1812</v>
      </c>
      <c r="B1518" s="71" t="s">
        <v>6</v>
      </c>
      <c r="C1518" s="43">
        <v>0</v>
      </c>
      <c r="D1518" s="43">
        <v>0</v>
      </c>
      <c r="E1518" s="43">
        <v>0</v>
      </c>
      <c r="F1518" s="43">
        <f t="shared" si="401"/>
        <v>0</v>
      </c>
      <c r="G1518" s="43" t="s">
        <v>10</v>
      </c>
      <c r="H1518" s="43" t="s">
        <v>10</v>
      </c>
      <c r="I1518" s="43">
        <v>0</v>
      </c>
    </row>
    <row r="1519" spans="1:9" ht="31.5">
      <c r="A1519" s="34" t="s">
        <v>1813</v>
      </c>
      <c r="B1519" s="71" t="s">
        <v>7</v>
      </c>
      <c r="C1519" s="43">
        <v>0</v>
      </c>
      <c r="D1519" s="43">
        <v>0</v>
      </c>
      <c r="E1519" s="43">
        <v>0</v>
      </c>
      <c r="F1519" s="43">
        <f t="shared" si="401"/>
        <v>0</v>
      </c>
      <c r="G1519" s="43" t="s">
        <v>10</v>
      </c>
      <c r="H1519" s="43" t="s">
        <v>10</v>
      </c>
      <c r="I1519" s="43">
        <v>0</v>
      </c>
    </row>
    <row r="1520" spans="1:9" ht="78.75">
      <c r="A1520" s="34" t="s">
        <v>1814</v>
      </c>
      <c r="B1520" s="71" t="s">
        <v>8</v>
      </c>
      <c r="C1520" s="43">
        <f>C1521+C1524+C1532+C1537</f>
        <v>3674</v>
      </c>
      <c r="D1520" s="43">
        <f t="shared" ref="D1520:E1520" si="425">D1521+D1524+D1532+D1537</f>
        <v>504</v>
      </c>
      <c r="E1520" s="43">
        <f t="shared" si="425"/>
        <v>888.8</v>
      </c>
      <c r="F1520" s="43">
        <f t="shared" si="401"/>
        <v>1688.9333333333334</v>
      </c>
      <c r="G1520" s="43" t="s">
        <v>10</v>
      </c>
      <c r="H1520" s="43" t="s">
        <v>10</v>
      </c>
      <c r="I1520" s="43">
        <f>I1521+I1524+I1532+I1537</f>
        <v>14031.042981868433</v>
      </c>
    </row>
    <row r="1521" spans="1:9" ht="31.5">
      <c r="A1521" s="2" t="s">
        <v>1815</v>
      </c>
      <c r="B1521" s="49" t="s">
        <v>1816</v>
      </c>
      <c r="C1521" s="8">
        <f>C1522</f>
        <v>200</v>
      </c>
      <c r="D1521" s="8">
        <f t="shared" ref="D1521:I1522" si="426">D1522</f>
        <v>90</v>
      </c>
      <c r="E1521" s="8">
        <f t="shared" si="426"/>
        <v>20</v>
      </c>
      <c r="F1521" s="8">
        <f t="shared" si="401"/>
        <v>103.33333333333333</v>
      </c>
      <c r="G1521" s="8" t="s">
        <v>10</v>
      </c>
      <c r="H1521" s="8" t="s">
        <v>10</v>
      </c>
      <c r="I1521" s="8">
        <f t="shared" si="426"/>
        <v>2197.1918977440318</v>
      </c>
    </row>
    <row r="1522" spans="1:9">
      <c r="A1522" s="2" t="s">
        <v>1817</v>
      </c>
      <c r="B1522" s="49" t="s">
        <v>54</v>
      </c>
      <c r="C1522" s="8">
        <f>C1523</f>
        <v>200</v>
      </c>
      <c r="D1522" s="8">
        <f t="shared" si="426"/>
        <v>90</v>
      </c>
      <c r="E1522" s="8">
        <f t="shared" si="426"/>
        <v>20</v>
      </c>
      <c r="F1522" s="8">
        <f t="shared" si="401"/>
        <v>103.33333333333333</v>
      </c>
      <c r="G1522" s="8" t="s">
        <v>10</v>
      </c>
      <c r="H1522" s="8" t="s">
        <v>10</v>
      </c>
      <c r="I1522" s="8">
        <f t="shared" si="426"/>
        <v>2197.1918977440318</v>
      </c>
    </row>
    <row r="1523" spans="1:9" ht="47.25">
      <c r="A1523" s="2" t="s">
        <v>1818</v>
      </c>
      <c r="B1523" s="49" t="s">
        <v>2398</v>
      </c>
      <c r="C1523" s="8">
        <v>200</v>
      </c>
      <c r="D1523" s="8">
        <v>90</v>
      </c>
      <c r="E1523" s="8">
        <v>20</v>
      </c>
      <c r="F1523" s="8">
        <f t="shared" si="401"/>
        <v>103.33333333333333</v>
      </c>
      <c r="G1523" s="8">
        <v>20231.28</v>
      </c>
      <c r="H1523" s="8">
        <v>1.05100356465448</v>
      </c>
      <c r="I1523" s="8">
        <f>F1523*G1523*H1523/1000</f>
        <v>2197.1918977440318</v>
      </c>
    </row>
    <row r="1524" spans="1:9" ht="31.5">
      <c r="A1524" s="2" t="s">
        <v>1819</v>
      </c>
      <c r="B1524" s="49" t="s">
        <v>1820</v>
      </c>
      <c r="C1524" s="8">
        <f>C1525+C1530</f>
        <v>1211</v>
      </c>
      <c r="D1524" s="8">
        <f t="shared" ref="D1524:I1524" si="427">D1525+D1530</f>
        <v>254</v>
      </c>
      <c r="E1524" s="8">
        <f t="shared" si="427"/>
        <v>340.8</v>
      </c>
      <c r="F1524" s="8">
        <f t="shared" si="401"/>
        <v>601.93333333333328</v>
      </c>
      <c r="G1524" s="8" t="s">
        <v>10</v>
      </c>
      <c r="H1524" s="8" t="s">
        <v>10</v>
      </c>
      <c r="I1524" s="8">
        <f t="shared" si="427"/>
        <v>5989.1560097295869</v>
      </c>
    </row>
    <row r="1525" spans="1:9">
      <c r="A1525" s="2" t="s">
        <v>1821</v>
      </c>
      <c r="B1525" s="49" t="s">
        <v>54</v>
      </c>
      <c r="C1525" s="8">
        <f>SUM(C1526:C1529)</f>
        <v>1166</v>
      </c>
      <c r="D1525" s="8">
        <f t="shared" ref="D1525:I1525" si="428">SUM(D1526:D1529)</f>
        <v>254</v>
      </c>
      <c r="E1525" s="8">
        <f t="shared" si="428"/>
        <v>340.8</v>
      </c>
      <c r="F1525" s="8">
        <f t="shared" si="401"/>
        <v>586.93333333333328</v>
      </c>
      <c r="G1525" s="8" t="s">
        <v>10</v>
      </c>
      <c r="H1525" s="8" t="s">
        <v>10</v>
      </c>
      <c r="I1525" s="8">
        <f t="shared" si="428"/>
        <v>5956.6908774686581</v>
      </c>
    </row>
    <row r="1526" spans="1:9">
      <c r="A1526" s="2" t="s">
        <v>1822</v>
      </c>
      <c r="B1526" s="49" t="s">
        <v>1823</v>
      </c>
      <c r="C1526" s="8">
        <v>69</v>
      </c>
      <c r="D1526" s="8">
        <v>95</v>
      </c>
      <c r="E1526" s="8">
        <v>0</v>
      </c>
      <c r="F1526" s="8">
        <f t="shared" si="401"/>
        <v>54.666666666666664</v>
      </c>
      <c r="G1526" s="8">
        <v>9656.33</v>
      </c>
      <c r="H1526" s="8">
        <v>1.05100356465448</v>
      </c>
      <c r="I1526" s="8">
        <f t="shared" ref="I1526:I1529" si="429">F1526*G1526*H1526/1000</f>
        <v>554.80310308090634</v>
      </c>
    </row>
    <row r="1527" spans="1:9" ht="63">
      <c r="A1527" s="2" t="s">
        <v>1824</v>
      </c>
      <c r="B1527" s="49" t="s">
        <v>2399</v>
      </c>
      <c r="C1527" s="8">
        <v>574</v>
      </c>
      <c r="D1527" s="8">
        <v>144</v>
      </c>
      <c r="E1527" s="8">
        <v>100.8</v>
      </c>
      <c r="F1527" s="8">
        <f t="shared" si="401"/>
        <v>272.93333333333334</v>
      </c>
      <c r="G1527" s="8">
        <v>9656.33</v>
      </c>
      <c r="H1527" s="8">
        <v>1.05100356465448</v>
      </c>
      <c r="I1527" s="8">
        <f t="shared" si="429"/>
        <v>2769.9559805039394</v>
      </c>
    </row>
    <row r="1528" spans="1:9" ht="31.5">
      <c r="A1528" s="2" t="s">
        <v>1825</v>
      </c>
      <c r="B1528" s="49" t="s">
        <v>2400</v>
      </c>
      <c r="C1528" s="8">
        <v>298</v>
      </c>
      <c r="D1528" s="8">
        <v>0</v>
      </c>
      <c r="E1528" s="8">
        <v>80</v>
      </c>
      <c r="F1528" s="8">
        <f t="shared" si="401"/>
        <v>126</v>
      </c>
      <c r="G1528" s="8">
        <v>9656.33</v>
      </c>
      <c r="H1528" s="8">
        <v>1.05100356465448</v>
      </c>
      <c r="I1528" s="8">
        <f t="shared" si="429"/>
        <v>1278.7534936864793</v>
      </c>
    </row>
    <row r="1529" spans="1:9" ht="31.5">
      <c r="A1529" s="2" t="s">
        <v>1826</v>
      </c>
      <c r="B1529" s="49" t="s">
        <v>2401</v>
      </c>
      <c r="C1529" s="8">
        <v>225</v>
      </c>
      <c r="D1529" s="8">
        <v>15</v>
      </c>
      <c r="E1529" s="8">
        <v>160</v>
      </c>
      <c r="F1529" s="8">
        <f t="shared" si="401"/>
        <v>133.33333333333334</v>
      </c>
      <c r="G1529" s="8">
        <v>9656.33</v>
      </c>
      <c r="H1529" s="8">
        <v>1.05100356465448</v>
      </c>
      <c r="I1529" s="8">
        <f t="shared" si="429"/>
        <v>1353.1783001973326</v>
      </c>
    </row>
    <row r="1530" spans="1:9">
      <c r="A1530" s="2" t="s">
        <v>1827</v>
      </c>
      <c r="B1530" s="49" t="s">
        <v>53</v>
      </c>
      <c r="C1530" s="8">
        <f>C1531</f>
        <v>45</v>
      </c>
      <c r="D1530" s="8">
        <f t="shared" ref="D1530:I1530" si="430">D1531</f>
        <v>0</v>
      </c>
      <c r="E1530" s="8">
        <f t="shared" si="430"/>
        <v>0</v>
      </c>
      <c r="F1530" s="8">
        <f t="shared" si="401"/>
        <v>15</v>
      </c>
      <c r="G1530" s="8" t="s">
        <v>10</v>
      </c>
      <c r="H1530" s="8" t="s">
        <v>10</v>
      </c>
      <c r="I1530" s="8">
        <f t="shared" si="430"/>
        <v>32.465132260929252</v>
      </c>
    </row>
    <row r="1531" spans="1:9">
      <c r="A1531" s="2" t="s">
        <v>1828</v>
      </c>
      <c r="B1531" s="49" t="s">
        <v>1823</v>
      </c>
      <c r="C1531" s="8">
        <v>45</v>
      </c>
      <c r="D1531" s="8">
        <v>0</v>
      </c>
      <c r="E1531" s="8">
        <v>0</v>
      </c>
      <c r="F1531" s="8">
        <f t="shared" si="401"/>
        <v>15</v>
      </c>
      <c r="G1531" s="8">
        <v>2059.31</v>
      </c>
      <c r="H1531" s="8">
        <v>1.05100356465448</v>
      </c>
      <c r="I1531" s="8">
        <f>H1531*G1531*F1531/1000</f>
        <v>32.465132260929252</v>
      </c>
    </row>
    <row r="1532" spans="1:9" ht="47.25">
      <c r="A1532" s="2" t="s">
        <v>1829</v>
      </c>
      <c r="B1532" s="49" t="s">
        <v>1830</v>
      </c>
      <c r="C1532" s="8">
        <f>C1533</f>
        <v>2263</v>
      </c>
      <c r="D1532" s="8">
        <f t="shared" ref="D1532:I1532" si="431">D1533</f>
        <v>160</v>
      </c>
      <c r="E1532" s="8">
        <f t="shared" si="431"/>
        <v>528</v>
      </c>
      <c r="F1532" s="8">
        <f t="shared" si="401"/>
        <v>983.66666666666663</v>
      </c>
      <c r="G1532" s="8" t="s">
        <v>10</v>
      </c>
      <c r="H1532" s="8" t="s">
        <v>10</v>
      </c>
      <c r="I1532" s="8">
        <f t="shared" si="431"/>
        <v>5844.6950743948146</v>
      </c>
    </row>
    <row r="1533" spans="1:9">
      <c r="A1533" s="2" t="s">
        <v>1831</v>
      </c>
      <c r="B1533" s="49" t="s">
        <v>54</v>
      </c>
      <c r="C1533" s="8">
        <f>SUM(C1534:C1536)</f>
        <v>2263</v>
      </c>
      <c r="D1533" s="8">
        <f t="shared" ref="D1533:I1533" si="432">SUM(D1534:D1536)</f>
        <v>160</v>
      </c>
      <c r="E1533" s="8">
        <f t="shared" si="432"/>
        <v>528</v>
      </c>
      <c r="F1533" s="8">
        <f t="shared" si="401"/>
        <v>983.66666666666663</v>
      </c>
      <c r="G1533" s="8" t="s">
        <v>10</v>
      </c>
      <c r="H1533" s="8" t="s">
        <v>10</v>
      </c>
      <c r="I1533" s="8">
        <f t="shared" si="432"/>
        <v>5844.6950743948146</v>
      </c>
    </row>
    <row r="1534" spans="1:9" ht="47.25">
      <c r="A1534" s="2" t="s">
        <v>1832</v>
      </c>
      <c r="B1534" s="49" t="s">
        <v>2402</v>
      </c>
      <c r="C1534" s="8">
        <v>1283</v>
      </c>
      <c r="D1534" s="8">
        <v>75</v>
      </c>
      <c r="E1534" s="8">
        <v>128</v>
      </c>
      <c r="F1534" s="8">
        <f t="shared" si="401"/>
        <v>495.33333333333331</v>
      </c>
      <c r="G1534" s="8">
        <v>5653.4</v>
      </c>
      <c r="H1534" s="8">
        <v>1.05100356465448</v>
      </c>
      <c r="I1534" s="8">
        <f t="shared" ref="I1534:I1539" si="433">F1534*G1534*H1534/1000</f>
        <v>2943.1436396308691</v>
      </c>
    </row>
    <row r="1535" spans="1:9">
      <c r="A1535" s="2" t="s">
        <v>1833</v>
      </c>
      <c r="B1535" s="49" t="s">
        <v>1834</v>
      </c>
      <c r="C1535" s="8">
        <v>321</v>
      </c>
      <c r="D1535" s="8">
        <v>45</v>
      </c>
      <c r="E1535" s="8">
        <v>0</v>
      </c>
      <c r="F1535" s="8">
        <f t="shared" si="401"/>
        <v>122</v>
      </c>
      <c r="G1535" s="8">
        <v>5653.4</v>
      </c>
      <c r="H1535" s="8">
        <v>1.05100356465448</v>
      </c>
      <c r="I1535" s="8">
        <f t="shared" si="433"/>
        <v>724.89271339495167</v>
      </c>
    </row>
    <row r="1536" spans="1:9" ht="31.5">
      <c r="A1536" s="2" t="s">
        <v>1835</v>
      </c>
      <c r="B1536" s="49" t="s">
        <v>2403</v>
      </c>
      <c r="C1536" s="8">
        <v>659</v>
      </c>
      <c r="D1536" s="8">
        <v>40</v>
      </c>
      <c r="E1536" s="8">
        <v>400</v>
      </c>
      <c r="F1536" s="8">
        <f t="shared" si="401"/>
        <v>366.33333333333331</v>
      </c>
      <c r="G1536" s="8">
        <v>5653.4</v>
      </c>
      <c r="H1536" s="8">
        <v>1.05100356465448</v>
      </c>
      <c r="I1536" s="8">
        <f t="shared" si="433"/>
        <v>2176.6587213689941</v>
      </c>
    </row>
    <row r="1537" spans="1:9" ht="31.5">
      <c r="A1537" s="2" t="s">
        <v>1836</v>
      </c>
      <c r="B1537" s="49" t="s">
        <v>1837</v>
      </c>
      <c r="C1537" s="8">
        <f>C1538</f>
        <v>0</v>
      </c>
      <c r="D1537" s="8">
        <f t="shared" ref="D1537:I1538" si="434">D1538</f>
        <v>0</v>
      </c>
      <c r="E1537" s="8">
        <f t="shared" si="434"/>
        <v>0</v>
      </c>
      <c r="F1537" s="8">
        <f t="shared" si="401"/>
        <v>0</v>
      </c>
      <c r="G1537" s="8" t="s">
        <v>10</v>
      </c>
      <c r="H1537" s="8" t="s">
        <v>10</v>
      </c>
      <c r="I1537" s="8">
        <f t="shared" si="434"/>
        <v>0</v>
      </c>
    </row>
    <row r="1538" spans="1:9">
      <c r="A1538" s="2" t="s">
        <v>1838</v>
      </c>
      <c r="B1538" s="49" t="s">
        <v>54</v>
      </c>
      <c r="C1538" s="8">
        <f>C1539</f>
        <v>0</v>
      </c>
      <c r="D1538" s="8">
        <f t="shared" si="434"/>
        <v>0</v>
      </c>
      <c r="E1538" s="8">
        <f t="shared" si="434"/>
        <v>0</v>
      </c>
      <c r="F1538" s="8">
        <f t="shared" si="401"/>
        <v>0</v>
      </c>
      <c r="G1538" s="8" t="s">
        <v>10</v>
      </c>
      <c r="H1538" s="8" t="s">
        <v>10</v>
      </c>
      <c r="I1538" s="8">
        <f t="shared" si="434"/>
        <v>0</v>
      </c>
    </row>
    <row r="1539" spans="1:9">
      <c r="A1539" s="2" t="s">
        <v>1839</v>
      </c>
      <c r="B1539" s="49" t="s">
        <v>1840</v>
      </c>
      <c r="C1539" s="8">
        <v>0</v>
      </c>
      <c r="D1539" s="8">
        <v>0</v>
      </c>
      <c r="E1539" s="8">
        <v>0</v>
      </c>
      <c r="F1539" s="8">
        <f t="shared" si="401"/>
        <v>0</v>
      </c>
      <c r="G1539" s="8">
        <v>9045.67</v>
      </c>
      <c r="H1539" s="8">
        <v>1.05100356465448</v>
      </c>
      <c r="I1539" s="8">
        <f t="shared" si="433"/>
        <v>0</v>
      </c>
    </row>
    <row r="1540" spans="1:9" ht="47.25">
      <c r="A1540" s="34" t="s">
        <v>1841</v>
      </c>
      <c r="B1540" s="71" t="s">
        <v>9</v>
      </c>
      <c r="C1540" s="43">
        <v>0</v>
      </c>
      <c r="D1540" s="43">
        <v>0</v>
      </c>
      <c r="E1540" s="43">
        <v>0</v>
      </c>
      <c r="F1540" s="43">
        <f t="shared" si="401"/>
        <v>0</v>
      </c>
      <c r="G1540" s="43" t="s">
        <v>10</v>
      </c>
      <c r="H1540" s="43" t="s">
        <v>10</v>
      </c>
      <c r="I1540" s="43">
        <v>0</v>
      </c>
    </row>
    <row r="1541" spans="1:9" ht="78.75">
      <c r="A1541" s="34" t="s">
        <v>1842</v>
      </c>
      <c r="B1541" s="71" t="s">
        <v>18</v>
      </c>
      <c r="C1541" s="43">
        <f>C1542+C1577+C1592+C1593+C1616</f>
        <v>1604.3920000000001</v>
      </c>
      <c r="D1541" s="43">
        <f>D1542+D1577+D1592+D1593+D1616</f>
        <v>5154.5339999999997</v>
      </c>
      <c r="E1541" s="43">
        <f>E1542+E1577+E1592+E1593+E1616</f>
        <v>938.49599999999998</v>
      </c>
      <c r="F1541" s="43">
        <f t="shared" si="401"/>
        <v>2565.8073333333332</v>
      </c>
      <c r="G1541" s="43" t="s">
        <v>10</v>
      </c>
      <c r="H1541" s="43" t="s">
        <v>10</v>
      </c>
      <c r="I1541" s="43"/>
    </row>
    <row r="1542" spans="1:9" ht="31.5">
      <c r="A1542" s="34" t="s">
        <v>1843</v>
      </c>
      <c r="B1542" s="71" t="s">
        <v>5</v>
      </c>
      <c r="C1542" s="43">
        <f>C1543+C1565</f>
        <v>16.786999999999999</v>
      </c>
      <c r="D1542" s="43">
        <f t="shared" ref="D1542:I1542" si="435">D1543+D1565</f>
        <v>59.921999999999997</v>
      </c>
      <c r="E1542" s="43">
        <f t="shared" si="435"/>
        <v>8.0960000000000001</v>
      </c>
      <c r="F1542" s="43">
        <f t="shared" si="401"/>
        <v>28.268333333333334</v>
      </c>
      <c r="G1542" s="43" t="s">
        <v>10</v>
      </c>
      <c r="H1542" s="43" t="s">
        <v>10</v>
      </c>
      <c r="I1542" s="43">
        <f t="shared" si="435"/>
        <v>99856.535965232091</v>
      </c>
    </row>
    <row r="1543" spans="1:9">
      <c r="A1543" s="2" t="s">
        <v>1844</v>
      </c>
      <c r="B1543" s="49" t="s">
        <v>1845</v>
      </c>
      <c r="C1543" s="8">
        <f>C1544+C1547+C1555+C1562</f>
        <v>7.4910000000000005</v>
      </c>
      <c r="D1543" s="8">
        <f t="shared" ref="D1543:I1543" si="436">D1544+D1547+D1555+D1562</f>
        <v>12.206</v>
      </c>
      <c r="E1543" s="8">
        <f t="shared" si="436"/>
        <v>5.8759999999999994</v>
      </c>
      <c r="F1543" s="8">
        <f t="shared" si="401"/>
        <v>8.5243333333333329</v>
      </c>
      <c r="G1543" s="8" t="s">
        <v>10</v>
      </c>
      <c r="H1543" s="8" t="s">
        <v>10</v>
      </c>
      <c r="I1543" s="8">
        <f t="shared" si="436"/>
        <v>13936.817304098271</v>
      </c>
    </row>
    <row r="1544" spans="1:9" ht="47.25">
      <c r="A1544" s="2" t="s">
        <v>1846</v>
      </c>
      <c r="B1544" s="49" t="s">
        <v>1847</v>
      </c>
      <c r="C1544" s="8">
        <f>C1545</f>
        <v>0</v>
      </c>
      <c r="D1544" s="8">
        <f t="shared" ref="D1544:I1545" si="437">D1545</f>
        <v>0.14699999999999999</v>
      </c>
      <c r="E1544" s="8">
        <f t="shared" si="437"/>
        <v>0</v>
      </c>
      <c r="F1544" s="8">
        <f t="shared" si="401"/>
        <v>4.8999999999999995E-2</v>
      </c>
      <c r="G1544" s="8" t="s">
        <v>10</v>
      </c>
      <c r="H1544" s="8" t="s">
        <v>10</v>
      </c>
      <c r="I1544" s="8">
        <f t="shared" si="437"/>
        <v>1120.3973887652478</v>
      </c>
    </row>
    <row r="1545" spans="1:9">
      <c r="A1545" s="2" t="s">
        <v>1848</v>
      </c>
      <c r="B1545" s="49" t="s">
        <v>54</v>
      </c>
      <c r="C1545" s="8">
        <f>C1546</f>
        <v>0</v>
      </c>
      <c r="D1545" s="8">
        <f t="shared" si="437"/>
        <v>0.14699999999999999</v>
      </c>
      <c r="E1545" s="8">
        <f t="shared" si="437"/>
        <v>0</v>
      </c>
      <c r="F1545" s="8">
        <f t="shared" si="401"/>
        <v>4.8999999999999995E-2</v>
      </c>
      <c r="G1545" s="8" t="s">
        <v>10</v>
      </c>
      <c r="H1545" s="8" t="s">
        <v>10</v>
      </c>
      <c r="I1545" s="8">
        <f>I1546</f>
        <v>1120.3973887652478</v>
      </c>
    </row>
    <row r="1546" spans="1:9">
      <c r="A1546" s="2" t="s">
        <v>1849</v>
      </c>
      <c r="B1546" s="49" t="s">
        <v>1850</v>
      </c>
      <c r="C1546" s="8">
        <v>0</v>
      </c>
      <c r="D1546" s="8">
        <v>0.14699999999999999</v>
      </c>
      <c r="E1546" s="8">
        <v>0</v>
      </c>
      <c r="F1546" s="8">
        <f t="shared" si="401"/>
        <v>4.8999999999999995E-2</v>
      </c>
      <c r="G1546" s="8">
        <v>1066026.25</v>
      </c>
      <c r="H1546" s="8">
        <v>1.05100356465448</v>
      </c>
      <c r="I1546" s="8">
        <f>H1546*G1546/1000</f>
        <v>1120.3973887652478</v>
      </c>
    </row>
    <row r="1547" spans="1:9" ht="47.25">
      <c r="A1547" s="2" t="s">
        <v>1851</v>
      </c>
      <c r="B1547" s="49" t="s">
        <v>1852</v>
      </c>
      <c r="C1547" s="8">
        <f>C1548</f>
        <v>2.4260000000000002</v>
      </c>
      <c r="D1547" s="8">
        <f t="shared" ref="D1547:E1547" si="438">D1548</f>
        <v>7.2760000000000007</v>
      </c>
      <c r="E1547" s="8">
        <f t="shared" si="438"/>
        <v>0.82099999999999995</v>
      </c>
      <c r="F1547" s="8">
        <f t="shared" ref="F1547:F1612" si="439">SUM(C1547:E1547)/3</f>
        <v>3.5076666666666672</v>
      </c>
      <c r="G1547" s="8" t="s">
        <v>10</v>
      </c>
      <c r="H1547" s="8" t="s">
        <v>10</v>
      </c>
      <c r="I1547" s="8">
        <f t="shared" ref="I1547" si="440">I1548</f>
        <v>4260.6092925491057</v>
      </c>
    </row>
    <row r="1548" spans="1:9">
      <c r="A1548" s="2" t="s">
        <v>1853</v>
      </c>
      <c r="B1548" s="49" t="s">
        <v>54</v>
      </c>
      <c r="C1548" s="8">
        <f>SUM(C1549:C1554)</f>
        <v>2.4260000000000002</v>
      </c>
      <c r="D1548" s="8">
        <f t="shared" ref="D1548:E1548" si="441">SUM(D1549:D1554)</f>
        <v>7.2760000000000007</v>
      </c>
      <c r="E1548" s="8">
        <f t="shared" si="441"/>
        <v>0.82099999999999995</v>
      </c>
      <c r="F1548" s="8">
        <f t="shared" si="439"/>
        <v>3.5076666666666672</v>
      </c>
      <c r="G1548" s="8" t="s">
        <v>10</v>
      </c>
      <c r="H1548" s="8" t="s">
        <v>10</v>
      </c>
      <c r="I1548" s="8">
        <f t="shared" ref="I1548" si="442">SUM(I1549:I1554)</f>
        <v>4260.6092925491057</v>
      </c>
    </row>
    <row r="1549" spans="1:9" ht="31.5">
      <c r="A1549" s="2" t="s">
        <v>1854</v>
      </c>
      <c r="B1549" s="49" t="s">
        <v>2404</v>
      </c>
      <c r="C1549" s="8">
        <v>0</v>
      </c>
      <c r="D1549" s="8">
        <v>0</v>
      </c>
      <c r="E1549" s="8">
        <v>0</v>
      </c>
      <c r="F1549" s="8">
        <f t="shared" si="439"/>
        <v>0</v>
      </c>
      <c r="G1549" s="8">
        <v>1155710.8899999999</v>
      </c>
      <c r="H1549" s="8">
        <v>1.05100356465448</v>
      </c>
      <c r="I1549" s="8">
        <f t="shared" ref="I1549:I1554" si="443">F1549*G1549*H1549/1000</f>
        <v>0</v>
      </c>
    </row>
    <row r="1550" spans="1:9">
      <c r="A1550" s="2" t="s">
        <v>1855</v>
      </c>
      <c r="B1550" s="49" t="s">
        <v>1781</v>
      </c>
      <c r="C1550" s="8">
        <v>0</v>
      </c>
      <c r="D1550" s="8">
        <v>0.02</v>
      </c>
      <c r="E1550" s="8">
        <v>0</v>
      </c>
      <c r="F1550" s="8">
        <f t="shared" si="439"/>
        <v>6.6666666666666671E-3</v>
      </c>
      <c r="G1550" s="8">
        <v>1155710.8899999999</v>
      </c>
      <c r="H1550" s="8">
        <v>1.05100356465448</v>
      </c>
      <c r="I1550" s="8">
        <f t="shared" si="443"/>
        <v>8.0977084340000101</v>
      </c>
    </row>
    <row r="1551" spans="1:9">
      <c r="A1551" s="2" t="s">
        <v>1856</v>
      </c>
      <c r="B1551" s="49" t="s">
        <v>1783</v>
      </c>
      <c r="C1551" s="8">
        <v>5.0000000000000001E-3</v>
      </c>
      <c r="D1551" s="8">
        <v>0.20599999999999999</v>
      </c>
      <c r="E1551" s="8">
        <v>0</v>
      </c>
      <c r="F1551" s="8">
        <f t="shared" si="439"/>
        <v>7.0333333333333331E-2</v>
      </c>
      <c r="G1551" s="8">
        <v>1155710.8899999999</v>
      </c>
      <c r="H1551" s="8">
        <v>1.05100356465448</v>
      </c>
      <c r="I1551" s="8">
        <f t="shared" si="443"/>
        <v>85.43082397870009</v>
      </c>
    </row>
    <row r="1552" spans="1:9">
      <c r="A1552" s="2" t="s">
        <v>1857</v>
      </c>
      <c r="B1552" s="49" t="s">
        <v>1858</v>
      </c>
      <c r="C1552" s="8">
        <v>0</v>
      </c>
      <c r="D1552" s="8">
        <v>0.38900000000000001</v>
      </c>
      <c r="E1552" s="8">
        <v>0</v>
      </c>
      <c r="F1552" s="8">
        <f t="shared" si="439"/>
        <v>0.12966666666666668</v>
      </c>
      <c r="G1552" s="8">
        <v>1155710.8899999999</v>
      </c>
      <c r="H1552" s="8">
        <v>1.05100356465448</v>
      </c>
      <c r="I1552" s="8">
        <f t="shared" si="443"/>
        <v>157.50042904130024</v>
      </c>
    </row>
    <row r="1553" spans="1:9">
      <c r="A1553" s="2" t="s">
        <v>1859</v>
      </c>
      <c r="B1553" s="49" t="s">
        <v>1850</v>
      </c>
      <c r="C1553" s="8">
        <v>1.1040000000000001</v>
      </c>
      <c r="D1553" s="8">
        <v>5.6340000000000003</v>
      </c>
      <c r="E1553" s="8">
        <v>0.61099999999999999</v>
      </c>
      <c r="F1553" s="8">
        <f t="shared" si="439"/>
        <v>2.4496666666666669</v>
      </c>
      <c r="G1553" s="8">
        <v>1155710.8899999999</v>
      </c>
      <c r="H1553" s="8">
        <v>1.05100356465448</v>
      </c>
      <c r="I1553" s="8">
        <f t="shared" si="443"/>
        <v>2975.5029640733042</v>
      </c>
    </row>
    <row r="1554" spans="1:9" ht="31.5">
      <c r="A1554" s="2" t="s">
        <v>1860</v>
      </c>
      <c r="B1554" s="66" t="s">
        <v>2405</v>
      </c>
      <c r="C1554" s="8">
        <v>1.3169999999999999</v>
      </c>
      <c r="D1554" s="8">
        <v>1.0269999999999999</v>
      </c>
      <c r="E1554" s="8">
        <v>0.21</v>
      </c>
      <c r="F1554" s="8">
        <f t="shared" si="439"/>
        <v>0.85133333333333328</v>
      </c>
      <c r="G1554" s="8">
        <v>1155710.8899999999</v>
      </c>
      <c r="H1554" s="8">
        <v>1.05100356465448</v>
      </c>
      <c r="I1554" s="8">
        <f t="shared" si="443"/>
        <v>1034.0773670218011</v>
      </c>
    </row>
    <row r="1555" spans="1:9" ht="47.25">
      <c r="A1555" s="2" t="s">
        <v>1861</v>
      </c>
      <c r="B1555" s="49" t="s">
        <v>1791</v>
      </c>
      <c r="C1555" s="8">
        <f>C1556+C1560</f>
        <v>5.0650000000000004</v>
      </c>
      <c r="D1555" s="8">
        <f t="shared" ref="D1555:E1555" si="444">D1556+D1560</f>
        <v>4.7529999999999992</v>
      </c>
      <c r="E1555" s="8">
        <f t="shared" si="444"/>
        <v>5.0549999999999997</v>
      </c>
      <c r="F1555" s="8">
        <f t="shared" si="439"/>
        <v>4.9576666666666664</v>
      </c>
      <c r="G1555" s="8" t="s">
        <v>10</v>
      </c>
      <c r="H1555" s="8" t="s">
        <v>10</v>
      </c>
      <c r="I1555" s="8">
        <f t="shared" ref="I1555" si="445">I1556+I1560</f>
        <v>8533.5826097616919</v>
      </c>
    </row>
    <row r="1556" spans="1:9">
      <c r="A1556" s="2" t="s">
        <v>1862</v>
      </c>
      <c r="B1556" s="49" t="s">
        <v>54</v>
      </c>
      <c r="C1556" s="8">
        <f>SUM(C1557:C1559)</f>
        <v>5.0650000000000004</v>
      </c>
      <c r="D1556" s="8">
        <f t="shared" ref="D1556:E1556" si="446">SUM(D1557:D1559)</f>
        <v>4.7289999999999992</v>
      </c>
      <c r="E1556" s="8">
        <f t="shared" si="446"/>
        <v>5.0549999999999997</v>
      </c>
      <c r="F1556" s="8">
        <f t="shared" si="439"/>
        <v>4.9496666666666664</v>
      </c>
      <c r="G1556" s="8" t="s">
        <v>10</v>
      </c>
      <c r="H1556" s="8" t="s">
        <v>10</v>
      </c>
      <c r="I1556" s="8">
        <f t="shared" ref="I1556" si="447">SUM(I1557:I1559)</f>
        <v>8520.5741615688821</v>
      </c>
    </row>
    <row r="1557" spans="1:9">
      <c r="A1557" s="2" t="s">
        <v>1863</v>
      </c>
      <c r="B1557" s="49" t="s">
        <v>1864</v>
      </c>
      <c r="C1557" s="8">
        <v>2.7890000000000001</v>
      </c>
      <c r="D1557" s="8">
        <v>2.3439999999999999</v>
      </c>
      <c r="E1557" s="8">
        <v>1.4750000000000001</v>
      </c>
      <c r="F1557" s="8">
        <f t="shared" si="439"/>
        <v>2.202666666666667</v>
      </c>
      <c r="G1557" s="8">
        <v>1637905.04</v>
      </c>
      <c r="H1557" s="8">
        <v>1.05100356465448</v>
      </c>
      <c r="I1557" s="8">
        <f t="shared" ref="I1557:I1568" si="448">F1557*G1557*H1557/1000</f>
        <v>3791.767395760467</v>
      </c>
    </row>
    <row r="1558" spans="1:9">
      <c r="A1558" s="2" t="s">
        <v>1865</v>
      </c>
      <c r="B1558" s="49" t="s">
        <v>1866</v>
      </c>
      <c r="C1558" s="8">
        <v>7.0000000000000001E-3</v>
      </c>
      <c r="D1558" s="8">
        <v>5.0000000000000001E-3</v>
      </c>
      <c r="E1558" s="8">
        <v>0</v>
      </c>
      <c r="F1558" s="8">
        <f t="shared" si="439"/>
        <v>4.0000000000000001E-3</v>
      </c>
      <c r="G1558" s="8">
        <v>1637905.04</v>
      </c>
      <c r="H1558" s="8">
        <v>1.05100356465448</v>
      </c>
      <c r="I1558" s="8">
        <f t="shared" si="448"/>
        <v>6.885776142422154</v>
      </c>
    </row>
    <row r="1559" spans="1:9" ht="31.5">
      <c r="A1559" s="2" t="s">
        <v>1867</v>
      </c>
      <c r="B1559" s="49" t="s">
        <v>2406</v>
      </c>
      <c r="C1559" s="8">
        <v>2.2690000000000001</v>
      </c>
      <c r="D1559" s="8">
        <v>2.38</v>
      </c>
      <c r="E1559" s="8">
        <v>3.58</v>
      </c>
      <c r="F1559" s="8">
        <f t="shared" si="439"/>
        <v>2.7429999999999999</v>
      </c>
      <c r="G1559" s="8">
        <v>1637905.04</v>
      </c>
      <c r="H1559" s="8">
        <v>1.05100356465448</v>
      </c>
      <c r="I1559" s="8">
        <f t="shared" si="448"/>
        <v>4721.9209896659922</v>
      </c>
    </row>
    <row r="1560" spans="1:9">
      <c r="A1560" s="2" t="s">
        <v>1868</v>
      </c>
      <c r="B1560" s="49" t="s">
        <v>53</v>
      </c>
      <c r="C1560" s="8">
        <f>C1561</f>
        <v>0</v>
      </c>
      <c r="D1560" s="8">
        <f t="shared" ref="D1560:I1560" si="449">D1561</f>
        <v>2.4E-2</v>
      </c>
      <c r="E1560" s="8">
        <f t="shared" si="449"/>
        <v>0</v>
      </c>
      <c r="F1560" s="8">
        <f t="shared" si="439"/>
        <v>8.0000000000000002E-3</v>
      </c>
      <c r="G1560" s="8" t="s">
        <v>10</v>
      </c>
      <c r="H1560" s="8" t="s">
        <v>10</v>
      </c>
      <c r="I1560" s="8">
        <f t="shared" si="449"/>
        <v>13.008448192809071</v>
      </c>
    </row>
    <row r="1561" spans="1:9" ht="31.5">
      <c r="A1561" s="2" t="s">
        <v>1869</v>
      </c>
      <c r="B1561" s="49" t="s">
        <v>2406</v>
      </c>
      <c r="C1561" s="8">
        <v>0</v>
      </c>
      <c r="D1561" s="8">
        <v>2.4E-2</v>
      </c>
      <c r="E1561" s="8">
        <v>0</v>
      </c>
      <c r="F1561" s="8">
        <f t="shared" si="439"/>
        <v>8.0000000000000002E-3</v>
      </c>
      <c r="G1561" s="8">
        <v>1547146.06</v>
      </c>
      <c r="H1561" s="8">
        <v>1.05100356465448</v>
      </c>
      <c r="I1561" s="8">
        <f>H1561*G1561*F1561/1000</f>
        <v>13.008448192809071</v>
      </c>
    </row>
    <row r="1562" spans="1:9" ht="47.25">
      <c r="A1562" s="2" t="s">
        <v>1870</v>
      </c>
      <c r="B1562" s="49" t="s">
        <v>1871</v>
      </c>
      <c r="C1562" s="8">
        <f>C1563</f>
        <v>0</v>
      </c>
      <c r="D1562" s="8">
        <f t="shared" ref="D1562:I1563" si="450">D1563</f>
        <v>0.03</v>
      </c>
      <c r="E1562" s="8">
        <f t="shared" si="450"/>
        <v>0</v>
      </c>
      <c r="F1562" s="8">
        <f t="shared" si="439"/>
        <v>0.01</v>
      </c>
      <c r="G1562" s="8" t="s">
        <v>10</v>
      </c>
      <c r="H1562" s="8" t="s">
        <v>10</v>
      </c>
      <c r="I1562" s="8">
        <f t="shared" si="450"/>
        <v>22.228013022226133</v>
      </c>
    </row>
    <row r="1563" spans="1:9">
      <c r="A1563" s="2" t="s">
        <v>1872</v>
      </c>
      <c r="B1563" s="49" t="s">
        <v>54</v>
      </c>
      <c r="C1563" s="8">
        <f>C1564</f>
        <v>0</v>
      </c>
      <c r="D1563" s="8">
        <f t="shared" si="450"/>
        <v>0.03</v>
      </c>
      <c r="E1563" s="8">
        <f t="shared" si="450"/>
        <v>0</v>
      </c>
      <c r="F1563" s="8">
        <f t="shared" si="439"/>
        <v>0.01</v>
      </c>
      <c r="G1563" s="8" t="s">
        <v>10</v>
      </c>
      <c r="H1563" s="8" t="s">
        <v>10</v>
      </c>
      <c r="I1563" s="8">
        <f t="shared" si="450"/>
        <v>22.228013022226133</v>
      </c>
    </row>
    <row r="1564" spans="1:9">
      <c r="A1564" s="2" t="s">
        <v>1873</v>
      </c>
      <c r="B1564" s="49" t="s">
        <v>1874</v>
      </c>
      <c r="C1564" s="8">
        <v>0</v>
      </c>
      <c r="D1564" s="8">
        <v>0.03</v>
      </c>
      <c r="E1564" s="8">
        <v>0</v>
      </c>
      <c r="F1564" s="8">
        <f t="shared" si="439"/>
        <v>0.01</v>
      </c>
      <c r="G1564" s="8">
        <v>2114932.2200000002</v>
      </c>
      <c r="H1564" s="8">
        <v>1.05100356465448</v>
      </c>
      <c r="I1564" s="8">
        <f t="shared" si="448"/>
        <v>22.228013022226133</v>
      </c>
    </row>
    <row r="1565" spans="1:9">
      <c r="A1565" s="2" t="s">
        <v>1875</v>
      </c>
      <c r="B1565" s="49" t="s">
        <v>1799</v>
      </c>
      <c r="C1565" s="8">
        <f>C1566+C1569+C1574</f>
        <v>9.2959999999999994</v>
      </c>
      <c r="D1565" s="8">
        <f t="shared" ref="D1565:I1565" si="451">D1566+D1569+D1574</f>
        <v>47.716000000000001</v>
      </c>
      <c r="E1565" s="8">
        <f t="shared" si="451"/>
        <v>2.2200000000000002</v>
      </c>
      <c r="F1565" s="8">
        <f t="shared" si="439"/>
        <v>19.744</v>
      </c>
      <c r="G1565" s="8" t="s">
        <v>10</v>
      </c>
      <c r="H1565" s="8" t="s">
        <v>10</v>
      </c>
      <c r="I1565" s="8">
        <f t="shared" si="451"/>
        <v>85919.718661133826</v>
      </c>
    </row>
    <row r="1566" spans="1:9" ht="47.25">
      <c r="A1566" s="2" t="s">
        <v>1876</v>
      </c>
      <c r="B1566" s="49" t="s">
        <v>1877</v>
      </c>
      <c r="C1566" s="8">
        <f>C1567</f>
        <v>9.2959999999999994</v>
      </c>
      <c r="D1566" s="8">
        <f t="shared" ref="D1566:I1567" si="452">D1567</f>
        <v>31.004000000000001</v>
      </c>
      <c r="E1566" s="8">
        <f t="shared" si="452"/>
        <v>2.2200000000000002</v>
      </c>
      <c r="F1566" s="8">
        <f t="shared" si="439"/>
        <v>14.173333333333332</v>
      </c>
      <c r="G1566" s="8" t="s">
        <v>10</v>
      </c>
      <c r="H1566" s="8" t="s">
        <v>10</v>
      </c>
      <c r="I1566" s="8">
        <f t="shared" si="452"/>
        <v>80426.709439346829</v>
      </c>
    </row>
    <row r="1567" spans="1:9">
      <c r="A1567" s="2" t="s">
        <v>1878</v>
      </c>
      <c r="B1567" s="49" t="s">
        <v>54</v>
      </c>
      <c r="C1567" s="8">
        <f>C1568</f>
        <v>9.2959999999999994</v>
      </c>
      <c r="D1567" s="8">
        <f t="shared" si="452"/>
        <v>31.004000000000001</v>
      </c>
      <c r="E1567" s="8">
        <f t="shared" si="452"/>
        <v>2.2200000000000002</v>
      </c>
      <c r="F1567" s="8">
        <f t="shared" si="439"/>
        <v>14.173333333333332</v>
      </c>
      <c r="G1567" s="8" t="s">
        <v>10</v>
      </c>
      <c r="H1567" s="8" t="s">
        <v>10</v>
      </c>
      <c r="I1567" s="8">
        <f t="shared" si="452"/>
        <v>80426.709439346829</v>
      </c>
    </row>
    <row r="1568" spans="1:9">
      <c r="A1568" s="2" t="s">
        <v>1879</v>
      </c>
      <c r="B1568" s="49" t="s">
        <v>1804</v>
      </c>
      <c r="C1568" s="8">
        <v>9.2959999999999994</v>
      </c>
      <c r="D1568" s="8">
        <v>31.004000000000001</v>
      </c>
      <c r="E1568" s="8">
        <v>2.2200000000000002</v>
      </c>
      <c r="F1568" s="8">
        <f t="shared" si="439"/>
        <v>14.173333333333332</v>
      </c>
      <c r="G1568" s="8">
        <v>5399134.0499999998</v>
      </c>
      <c r="H1568" s="8">
        <v>1.05100356465448</v>
      </c>
      <c r="I1568" s="8">
        <f t="shared" si="448"/>
        <v>80426.709439346829</v>
      </c>
    </row>
    <row r="1569" spans="1:9" ht="47.25">
      <c r="A1569" s="2" t="s">
        <v>1880</v>
      </c>
      <c r="B1569" s="49" t="s">
        <v>1881</v>
      </c>
      <c r="C1569" s="8">
        <f>C1570+C1572</f>
        <v>0</v>
      </c>
      <c r="D1569" s="8">
        <f t="shared" ref="D1569:I1569" si="453">D1570+D1572</f>
        <v>7.0720000000000001</v>
      </c>
      <c r="E1569" s="8">
        <f t="shared" si="453"/>
        <v>0</v>
      </c>
      <c r="F1569" s="8">
        <f t="shared" si="439"/>
        <v>2.3573333333333335</v>
      </c>
      <c r="G1569" s="8" t="s">
        <v>10</v>
      </c>
      <c r="H1569" s="8" t="s">
        <v>10</v>
      </c>
      <c r="I1569" s="8">
        <f t="shared" si="453"/>
        <v>3394.9101861729841</v>
      </c>
    </row>
    <row r="1570" spans="1:9">
      <c r="A1570" s="2" t="s">
        <v>1882</v>
      </c>
      <c r="B1570" s="49" t="s">
        <v>54</v>
      </c>
      <c r="C1570" s="8">
        <f>C1571</f>
        <v>0</v>
      </c>
      <c r="D1570" s="8">
        <f t="shared" ref="D1570:I1570" si="454">D1571</f>
        <v>6.0960000000000001</v>
      </c>
      <c r="E1570" s="8">
        <f t="shared" si="454"/>
        <v>0</v>
      </c>
      <c r="F1570" s="8">
        <f t="shared" si="439"/>
        <v>2.032</v>
      </c>
      <c r="G1570" s="8" t="s">
        <v>10</v>
      </c>
      <c r="H1570" s="8" t="s">
        <v>10</v>
      </c>
      <c r="I1570" s="8">
        <f t="shared" si="454"/>
        <v>2538.8836876689211</v>
      </c>
    </row>
    <row r="1571" spans="1:9">
      <c r="A1571" s="2" t="s">
        <v>1883</v>
      </c>
      <c r="B1571" s="49" t="s">
        <v>1884</v>
      </c>
      <c r="C1571" s="8">
        <v>0</v>
      </c>
      <c r="D1571" s="8">
        <v>6.0960000000000001</v>
      </c>
      <c r="E1571" s="8">
        <v>0</v>
      </c>
      <c r="F1571" s="8">
        <f t="shared" si="439"/>
        <v>2.032</v>
      </c>
      <c r="G1571" s="8">
        <v>2415675.62</v>
      </c>
      <c r="H1571" s="8">
        <v>1.05100356465448</v>
      </c>
      <c r="I1571" s="8">
        <f>H1571*G1571/1000</f>
        <v>2538.8836876689211</v>
      </c>
    </row>
    <row r="1572" spans="1:9">
      <c r="A1572" s="2" t="s">
        <v>1885</v>
      </c>
      <c r="B1572" s="49" t="s">
        <v>53</v>
      </c>
      <c r="C1572" s="8">
        <f>C1573</f>
        <v>0</v>
      </c>
      <c r="D1572" s="8">
        <f t="shared" ref="D1572:I1572" si="455">D1573</f>
        <v>0.97599999999999998</v>
      </c>
      <c r="E1572" s="8">
        <f t="shared" si="455"/>
        <v>0</v>
      </c>
      <c r="F1572" s="8">
        <f t="shared" si="439"/>
        <v>0.32533333333333331</v>
      </c>
      <c r="G1572" s="8" t="s">
        <v>10</v>
      </c>
      <c r="H1572" s="8" t="s">
        <v>10</v>
      </c>
      <c r="I1572" s="8">
        <f t="shared" si="455"/>
        <v>856.02649850406294</v>
      </c>
    </row>
    <row r="1573" spans="1:9">
      <c r="A1573" s="2" t="s">
        <v>1886</v>
      </c>
      <c r="B1573" s="49" t="s">
        <v>1811</v>
      </c>
      <c r="C1573" s="8">
        <v>0</v>
      </c>
      <c r="D1573" s="8">
        <v>0.97599999999999998</v>
      </c>
      <c r="E1573" s="8">
        <v>0</v>
      </c>
      <c r="F1573" s="8">
        <f t="shared" si="439"/>
        <v>0.32533333333333331</v>
      </c>
      <c r="G1573" s="8">
        <v>2503539.5499999998</v>
      </c>
      <c r="H1573" s="8">
        <v>1.05100356465448</v>
      </c>
      <c r="I1573" s="8">
        <f>G1573*F1573*H1573/1000</f>
        <v>856.02649850406294</v>
      </c>
    </row>
    <row r="1574" spans="1:9" ht="47.25">
      <c r="A1574" s="2" t="s">
        <v>1887</v>
      </c>
      <c r="B1574" s="49" t="s">
        <v>1888</v>
      </c>
      <c r="C1574" s="8">
        <f>C1575</f>
        <v>0</v>
      </c>
      <c r="D1574" s="8">
        <f t="shared" ref="D1574:I1575" si="456">D1575</f>
        <v>9.64</v>
      </c>
      <c r="E1574" s="8">
        <f t="shared" si="456"/>
        <v>0</v>
      </c>
      <c r="F1574" s="8">
        <f t="shared" si="439"/>
        <v>3.2133333333333334</v>
      </c>
      <c r="G1574" s="8" t="s">
        <v>10</v>
      </c>
      <c r="H1574" s="8" t="s">
        <v>10</v>
      </c>
      <c r="I1574" s="8">
        <f t="shared" si="456"/>
        <v>2098.0990356140064</v>
      </c>
    </row>
    <row r="1575" spans="1:9">
      <c r="A1575" s="2" t="s">
        <v>1889</v>
      </c>
      <c r="B1575" s="49" t="s">
        <v>54</v>
      </c>
      <c r="C1575" s="8">
        <f>C1576</f>
        <v>0</v>
      </c>
      <c r="D1575" s="8">
        <f t="shared" si="456"/>
        <v>9.64</v>
      </c>
      <c r="E1575" s="8">
        <f t="shared" si="456"/>
        <v>0</v>
      </c>
      <c r="F1575" s="8">
        <f t="shared" si="439"/>
        <v>3.2133333333333334</v>
      </c>
      <c r="G1575" s="8" t="s">
        <v>10</v>
      </c>
      <c r="H1575" s="8" t="s">
        <v>10</v>
      </c>
      <c r="I1575" s="8">
        <f t="shared" si="456"/>
        <v>2098.0990356140064</v>
      </c>
    </row>
    <row r="1576" spans="1:9">
      <c r="A1576" s="2" t="s">
        <v>1890</v>
      </c>
      <c r="B1576" s="49" t="s">
        <v>1891</v>
      </c>
      <c r="C1576" s="8">
        <v>0</v>
      </c>
      <c r="D1576" s="8">
        <v>9.64</v>
      </c>
      <c r="E1576" s="8">
        <v>0</v>
      </c>
      <c r="F1576" s="8">
        <f t="shared" si="439"/>
        <v>3.2133333333333334</v>
      </c>
      <c r="G1576" s="8">
        <v>1996281.56</v>
      </c>
      <c r="H1576" s="8">
        <v>1.05100356465448</v>
      </c>
      <c r="I1576" s="8">
        <f>H1576*G1576/1000</f>
        <v>2098.0990356140064</v>
      </c>
    </row>
    <row r="1577" spans="1:9" ht="31.5">
      <c r="A1577" s="34" t="s">
        <v>1892</v>
      </c>
      <c r="B1577" s="71" t="s">
        <v>6</v>
      </c>
      <c r="C1577" s="43">
        <f>C1578+C1582</f>
        <v>0.60499999999999998</v>
      </c>
      <c r="D1577" s="43">
        <f t="shared" ref="D1577:I1577" si="457">D1578+D1582</f>
        <v>0.61199999999999999</v>
      </c>
      <c r="E1577" s="43">
        <f t="shared" si="457"/>
        <v>0</v>
      </c>
      <c r="F1577" s="43">
        <f t="shared" si="439"/>
        <v>0.40566666666666668</v>
      </c>
      <c r="G1577" s="43" t="s">
        <v>10</v>
      </c>
      <c r="H1577" s="43" t="s">
        <v>10</v>
      </c>
      <c r="I1577" s="43">
        <f t="shared" si="457"/>
        <v>6370.5828615163391</v>
      </c>
    </row>
    <row r="1578" spans="1:9">
      <c r="A1578" s="2" t="s">
        <v>1893</v>
      </c>
      <c r="B1578" s="49" t="s">
        <v>1894</v>
      </c>
      <c r="C1578" s="8">
        <f>C1579</f>
        <v>0.60499999999999998</v>
      </c>
      <c r="D1578" s="8">
        <f t="shared" ref="D1578:I1580" si="458">D1579</f>
        <v>0</v>
      </c>
      <c r="E1578" s="8">
        <f t="shared" si="458"/>
        <v>0</v>
      </c>
      <c r="F1578" s="8">
        <f t="shared" si="439"/>
        <v>0.20166666666666666</v>
      </c>
      <c r="G1578" s="8" t="s">
        <v>10</v>
      </c>
      <c r="H1578" s="8" t="s">
        <v>10</v>
      </c>
      <c r="I1578" s="8">
        <f t="shared" si="458"/>
        <v>607.46943043265287</v>
      </c>
    </row>
    <row r="1579" spans="1:9" ht="63">
      <c r="A1579" s="2" t="s">
        <v>1895</v>
      </c>
      <c r="B1579" s="49" t="s">
        <v>1896</v>
      </c>
      <c r="C1579" s="8">
        <f>C1580</f>
        <v>0.60499999999999998</v>
      </c>
      <c r="D1579" s="8">
        <f t="shared" si="458"/>
        <v>0</v>
      </c>
      <c r="E1579" s="8">
        <f t="shared" si="458"/>
        <v>0</v>
      </c>
      <c r="F1579" s="8">
        <f t="shared" si="439"/>
        <v>0.20166666666666666</v>
      </c>
      <c r="G1579" s="8" t="s">
        <v>10</v>
      </c>
      <c r="H1579" s="8" t="s">
        <v>10</v>
      </c>
      <c r="I1579" s="8">
        <f t="shared" si="458"/>
        <v>607.46943043265287</v>
      </c>
    </row>
    <row r="1580" spans="1:9">
      <c r="A1580" s="2" t="s">
        <v>1897</v>
      </c>
      <c r="B1580" s="49" t="s">
        <v>54</v>
      </c>
      <c r="C1580" s="8">
        <f>C1581</f>
        <v>0.60499999999999998</v>
      </c>
      <c r="D1580" s="8">
        <f t="shared" si="458"/>
        <v>0</v>
      </c>
      <c r="E1580" s="8">
        <f t="shared" si="458"/>
        <v>0</v>
      </c>
      <c r="F1580" s="8">
        <f t="shared" si="439"/>
        <v>0.20166666666666666</v>
      </c>
      <c r="G1580" s="8" t="s">
        <v>10</v>
      </c>
      <c r="H1580" s="8" t="s">
        <v>10</v>
      </c>
      <c r="I1580" s="8">
        <f t="shared" si="458"/>
        <v>607.46943043265287</v>
      </c>
    </row>
    <row r="1581" spans="1:9">
      <c r="A1581" s="2" t="s">
        <v>1898</v>
      </c>
      <c r="B1581" s="49" t="s">
        <v>1899</v>
      </c>
      <c r="C1581" s="8">
        <v>0.60499999999999998</v>
      </c>
      <c r="D1581" s="8">
        <v>0</v>
      </c>
      <c r="E1581" s="8">
        <v>0</v>
      </c>
      <c r="F1581" s="8">
        <f t="shared" si="439"/>
        <v>0.20166666666666666</v>
      </c>
      <c r="G1581" s="8">
        <v>2866065.55</v>
      </c>
      <c r="H1581" s="8">
        <v>1.05100356465448</v>
      </c>
      <c r="I1581" s="8">
        <f>F1581*G1581*H1581/1000</f>
        <v>607.46943043265287</v>
      </c>
    </row>
    <row r="1582" spans="1:9">
      <c r="A1582" s="2" t="s">
        <v>1900</v>
      </c>
      <c r="B1582" s="49" t="s">
        <v>1901</v>
      </c>
      <c r="C1582" s="8">
        <f>C1583+C1586+C1589</f>
        <v>0</v>
      </c>
      <c r="D1582" s="8">
        <f t="shared" ref="D1582:E1582" si="459">D1583+D1586+D1589</f>
        <v>0.61199999999999999</v>
      </c>
      <c r="E1582" s="8">
        <f t="shared" si="459"/>
        <v>0</v>
      </c>
      <c r="F1582" s="8">
        <f>SUM(C1582:E1582)/3</f>
        <v>0.20399999999999999</v>
      </c>
      <c r="G1582" s="8" t="s">
        <v>10</v>
      </c>
      <c r="H1582" s="8" t="s">
        <v>10</v>
      </c>
      <c r="I1582" s="8">
        <f t="shared" ref="I1582" si="460">I1583+I1586+I1589</f>
        <v>5763.113431083686</v>
      </c>
    </row>
    <row r="1583" spans="1:9" ht="63">
      <c r="A1583" s="2" t="s">
        <v>1902</v>
      </c>
      <c r="B1583" s="49" t="s">
        <v>1903</v>
      </c>
      <c r="C1583" s="8">
        <f>C1584</f>
        <v>0</v>
      </c>
      <c r="D1583" s="8">
        <f t="shared" ref="D1583:I1584" si="461">D1584</f>
        <v>0.61199999999999999</v>
      </c>
      <c r="E1583" s="8">
        <f t="shared" si="461"/>
        <v>0</v>
      </c>
      <c r="F1583" s="8">
        <f t="shared" si="439"/>
        <v>0.20399999999999999</v>
      </c>
      <c r="G1583" s="8" t="s">
        <v>10</v>
      </c>
      <c r="H1583" s="8" t="s">
        <v>10</v>
      </c>
      <c r="I1583" s="8">
        <f t="shared" si="461"/>
        <v>5763.113431083686</v>
      </c>
    </row>
    <row r="1584" spans="1:9">
      <c r="A1584" s="2" t="s">
        <v>1904</v>
      </c>
      <c r="B1584" s="49" t="s">
        <v>54</v>
      </c>
      <c r="C1584" s="8">
        <f>C1585</f>
        <v>0</v>
      </c>
      <c r="D1584" s="8">
        <f t="shared" si="461"/>
        <v>0.61199999999999999</v>
      </c>
      <c r="E1584" s="8">
        <f t="shared" si="461"/>
        <v>0</v>
      </c>
      <c r="F1584" s="8">
        <f t="shared" si="439"/>
        <v>0.20399999999999999</v>
      </c>
      <c r="G1584" s="8" t="s">
        <v>10</v>
      </c>
      <c r="H1584" s="8" t="s">
        <v>10</v>
      </c>
      <c r="I1584" s="8">
        <f t="shared" si="461"/>
        <v>5763.113431083686</v>
      </c>
    </row>
    <row r="1585" spans="1:9">
      <c r="A1585" s="2" t="s">
        <v>1905</v>
      </c>
      <c r="B1585" s="49" t="s">
        <v>1906</v>
      </c>
      <c r="C1585" s="8">
        <v>0</v>
      </c>
      <c r="D1585" s="8">
        <v>0.61199999999999999</v>
      </c>
      <c r="E1585" s="8">
        <v>0</v>
      </c>
      <c r="F1585" s="8">
        <f t="shared" si="439"/>
        <v>0.20399999999999999</v>
      </c>
      <c r="G1585" s="8">
        <v>5483438.5199999996</v>
      </c>
      <c r="H1585" s="8">
        <v>1.05100356465448</v>
      </c>
      <c r="I1585" s="8">
        <f>H1585*G1585/1000</f>
        <v>5763.113431083686</v>
      </c>
    </row>
    <row r="1586" spans="1:9" ht="47.25">
      <c r="A1586" s="2" t="s">
        <v>1907</v>
      </c>
      <c r="B1586" s="49" t="s">
        <v>1908</v>
      </c>
      <c r="C1586" s="8">
        <f t="shared" ref="C1586:E1587" si="462">C1587</f>
        <v>0</v>
      </c>
      <c r="D1586" s="8">
        <f t="shared" si="462"/>
        <v>0</v>
      </c>
      <c r="E1586" s="8">
        <f t="shared" si="462"/>
        <v>0</v>
      </c>
      <c r="F1586" s="8">
        <f t="shared" si="439"/>
        <v>0</v>
      </c>
      <c r="G1586" s="8" t="s">
        <v>10</v>
      </c>
      <c r="H1586" s="8" t="s">
        <v>10</v>
      </c>
      <c r="I1586" s="8">
        <f t="shared" ref="I1586:I1587" si="463">I1587</f>
        <v>0</v>
      </c>
    </row>
    <row r="1587" spans="1:9">
      <c r="A1587" s="2" t="s">
        <v>1909</v>
      </c>
      <c r="B1587" s="49" t="s">
        <v>53</v>
      </c>
      <c r="C1587" s="8">
        <f>C1588</f>
        <v>0</v>
      </c>
      <c r="D1587" s="8">
        <f t="shared" si="462"/>
        <v>0</v>
      </c>
      <c r="E1587" s="8">
        <f t="shared" si="462"/>
        <v>0</v>
      </c>
      <c r="F1587" s="8">
        <f t="shared" si="439"/>
        <v>0</v>
      </c>
      <c r="G1587" s="8" t="s">
        <v>10</v>
      </c>
      <c r="H1587" s="8" t="s">
        <v>10</v>
      </c>
      <c r="I1587" s="8">
        <f t="shared" si="463"/>
        <v>0</v>
      </c>
    </row>
    <row r="1588" spans="1:9">
      <c r="A1588" s="2" t="s">
        <v>1910</v>
      </c>
      <c r="B1588" s="49" t="s">
        <v>1911</v>
      </c>
      <c r="C1588" s="8">
        <v>0</v>
      </c>
      <c r="D1588" s="8">
        <v>0</v>
      </c>
      <c r="E1588" s="8">
        <v>0</v>
      </c>
      <c r="F1588" s="8">
        <f t="shared" si="439"/>
        <v>0</v>
      </c>
      <c r="G1588" s="8">
        <v>3894487.18</v>
      </c>
      <c r="H1588" s="8">
        <v>1.05100356465448</v>
      </c>
      <c r="I1588" s="8">
        <f>F1588*G1588*H1588/1000</f>
        <v>0</v>
      </c>
    </row>
    <row r="1589" spans="1:9" ht="63">
      <c r="A1589" s="2" t="s">
        <v>1912</v>
      </c>
      <c r="B1589" s="49" t="s">
        <v>1913</v>
      </c>
      <c r="C1589" s="8">
        <f>C1590</f>
        <v>0</v>
      </c>
      <c r="D1589" s="8">
        <f t="shared" ref="D1589:E1590" si="464">D1590</f>
        <v>0</v>
      </c>
      <c r="E1589" s="8">
        <f t="shared" si="464"/>
        <v>0</v>
      </c>
      <c r="F1589" s="8">
        <f t="shared" ref="F1589:F1590" si="465">SUM(C1589:E1589)/3</f>
        <v>0</v>
      </c>
      <c r="G1589" s="8" t="s">
        <v>10</v>
      </c>
      <c r="H1589" s="8" t="s">
        <v>10</v>
      </c>
      <c r="I1589" s="8">
        <f t="shared" ref="I1589:I1590" si="466">I1590</f>
        <v>0</v>
      </c>
    </row>
    <row r="1590" spans="1:9">
      <c r="A1590" s="2" t="s">
        <v>1914</v>
      </c>
      <c r="B1590" s="49" t="s">
        <v>53</v>
      </c>
      <c r="C1590" s="8">
        <f>C1591</f>
        <v>0</v>
      </c>
      <c r="D1590" s="8">
        <f t="shared" si="464"/>
        <v>0</v>
      </c>
      <c r="E1590" s="8">
        <f t="shared" si="464"/>
        <v>0</v>
      </c>
      <c r="F1590" s="8">
        <f t="shared" si="465"/>
        <v>0</v>
      </c>
      <c r="G1590" s="8" t="s">
        <v>10</v>
      </c>
      <c r="H1590" s="8" t="s">
        <v>10</v>
      </c>
      <c r="I1590" s="8">
        <f t="shared" si="466"/>
        <v>0</v>
      </c>
    </row>
    <row r="1591" spans="1:9">
      <c r="A1591" s="2" t="s">
        <v>1915</v>
      </c>
      <c r="B1591" s="49" t="s">
        <v>1916</v>
      </c>
      <c r="C1591" s="8">
        <v>0</v>
      </c>
      <c r="D1591" s="8">
        <v>0</v>
      </c>
      <c r="E1591" s="8">
        <v>0</v>
      </c>
      <c r="F1591" s="8">
        <f t="shared" si="439"/>
        <v>0</v>
      </c>
      <c r="G1591" s="8">
        <v>7616348.21</v>
      </c>
      <c r="H1591" s="8">
        <v>1.05100356465448</v>
      </c>
      <c r="I1591" s="8">
        <f>F1591*G1591*H1591/1000</f>
        <v>0</v>
      </c>
    </row>
    <row r="1592" spans="1:9" ht="31.5">
      <c r="A1592" s="34" t="s">
        <v>1917</v>
      </c>
      <c r="B1592" s="71" t="s">
        <v>7</v>
      </c>
      <c r="C1592" s="43">
        <v>0</v>
      </c>
      <c r="D1592" s="43">
        <v>0</v>
      </c>
      <c r="E1592" s="43">
        <v>0</v>
      </c>
      <c r="F1592" s="43">
        <f t="shared" si="439"/>
        <v>0</v>
      </c>
      <c r="G1592" s="43" t="s">
        <v>10</v>
      </c>
      <c r="H1592" s="43" t="s">
        <v>10</v>
      </c>
      <c r="I1592" s="43">
        <v>0</v>
      </c>
    </row>
    <row r="1593" spans="1:9" ht="78.75">
      <c r="A1593" s="34" t="s">
        <v>1918</v>
      </c>
      <c r="B1593" s="71" t="s">
        <v>8</v>
      </c>
      <c r="C1593" s="43">
        <f>C1594+C1597+C1602+C1610+C1613</f>
        <v>1587</v>
      </c>
      <c r="D1593" s="43">
        <f t="shared" ref="D1593:I1593" si="467">D1594+D1597+D1602+D1610+D1613</f>
        <v>5094</v>
      </c>
      <c r="E1593" s="43">
        <f t="shared" si="467"/>
        <v>930.4</v>
      </c>
      <c r="F1593" s="43">
        <f t="shared" si="439"/>
        <v>2537.1333333333332</v>
      </c>
      <c r="G1593" s="43" t="s">
        <v>10</v>
      </c>
      <c r="H1593" s="43" t="s">
        <v>10</v>
      </c>
      <c r="I1593" s="43">
        <f t="shared" si="467"/>
        <v>18298.616590395115</v>
      </c>
    </row>
    <row r="1594" spans="1:9" ht="31.5">
      <c r="A1594" s="2" t="s">
        <v>1919</v>
      </c>
      <c r="B1594" s="49" t="s">
        <v>1920</v>
      </c>
      <c r="C1594" s="8">
        <f>C1595</f>
        <v>90</v>
      </c>
      <c r="D1594" s="8">
        <f t="shared" ref="D1594:I1595" si="468">D1595</f>
        <v>187</v>
      </c>
      <c r="E1594" s="8">
        <f t="shared" si="468"/>
        <v>40</v>
      </c>
      <c r="F1594" s="8">
        <f t="shared" si="439"/>
        <v>105.66666666666667</v>
      </c>
      <c r="G1594" s="8" t="s">
        <v>10</v>
      </c>
      <c r="H1594" s="8" t="s">
        <v>10</v>
      </c>
      <c r="I1594" s="8">
        <f t="shared" si="468"/>
        <v>2246.8059083382514</v>
      </c>
    </row>
    <row r="1595" spans="1:9">
      <c r="A1595" s="2" t="s">
        <v>1921</v>
      </c>
      <c r="B1595" s="49" t="s">
        <v>54</v>
      </c>
      <c r="C1595" s="8">
        <f>C1596</f>
        <v>90</v>
      </c>
      <c r="D1595" s="8">
        <f t="shared" si="468"/>
        <v>187</v>
      </c>
      <c r="E1595" s="8">
        <f t="shared" si="468"/>
        <v>40</v>
      </c>
      <c r="F1595" s="8">
        <f t="shared" si="439"/>
        <v>105.66666666666667</v>
      </c>
      <c r="G1595" s="8" t="s">
        <v>10</v>
      </c>
      <c r="H1595" s="8" t="s">
        <v>10</v>
      </c>
      <c r="I1595" s="8">
        <f t="shared" si="468"/>
        <v>2246.8059083382514</v>
      </c>
    </row>
    <row r="1596" spans="1:9" ht="47.25">
      <c r="A1596" s="2" t="s">
        <v>1922</v>
      </c>
      <c r="B1596" s="49" t="s">
        <v>2407</v>
      </c>
      <c r="C1596" s="8">
        <v>90</v>
      </c>
      <c r="D1596" s="8">
        <v>187</v>
      </c>
      <c r="E1596" s="8">
        <v>40</v>
      </c>
      <c r="F1596" s="8">
        <f t="shared" si="439"/>
        <v>105.66666666666667</v>
      </c>
      <c r="G1596" s="8">
        <v>20231.28</v>
      </c>
      <c r="H1596" s="8">
        <v>1.05100356465448</v>
      </c>
      <c r="I1596" s="8">
        <f>F1596*G1596*H1596/1000</f>
        <v>2246.8059083382514</v>
      </c>
    </row>
    <row r="1597" spans="1:9" ht="47.25">
      <c r="A1597" s="2" t="s">
        <v>1923</v>
      </c>
      <c r="B1597" s="49" t="s">
        <v>1924</v>
      </c>
      <c r="C1597" s="8">
        <f>C1598</f>
        <v>418</v>
      </c>
      <c r="D1597" s="8">
        <f t="shared" ref="D1597:I1597" si="469">D1598</f>
        <v>1061</v>
      </c>
      <c r="E1597" s="8">
        <f t="shared" si="469"/>
        <v>162.4</v>
      </c>
      <c r="F1597" s="8">
        <f t="shared" si="439"/>
        <v>547.13333333333333</v>
      </c>
      <c r="G1597" s="8" t="s">
        <v>10</v>
      </c>
      <c r="H1597" s="8" t="s">
        <v>10</v>
      </c>
      <c r="I1597" s="8">
        <f t="shared" si="469"/>
        <v>5552.7671548597555</v>
      </c>
    </row>
    <row r="1598" spans="1:9">
      <c r="A1598" s="2" t="s">
        <v>1925</v>
      </c>
      <c r="B1598" s="49" t="s">
        <v>54</v>
      </c>
      <c r="C1598" s="8">
        <f>SUM(C1599:C1601)</f>
        <v>418</v>
      </c>
      <c r="D1598" s="8">
        <f t="shared" ref="D1598:I1598" si="470">SUM(D1599:D1601)</f>
        <v>1061</v>
      </c>
      <c r="E1598" s="8">
        <f t="shared" si="470"/>
        <v>162.4</v>
      </c>
      <c r="F1598" s="8">
        <f t="shared" si="439"/>
        <v>547.13333333333333</v>
      </c>
      <c r="G1598" s="8" t="s">
        <v>10</v>
      </c>
      <c r="H1598" s="8" t="s">
        <v>10</v>
      </c>
      <c r="I1598" s="8">
        <f t="shared" si="470"/>
        <v>5552.7671548597555</v>
      </c>
    </row>
    <row r="1599" spans="1:9">
      <c r="A1599" s="2" t="s">
        <v>1926</v>
      </c>
      <c r="B1599" s="49" t="s">
        <v>1927</v>
      </c>
      <c r="C1599" s="8">
        <v>50</v>
      </c>
      <c r="D1599" s="8">
        <v>110</v>
      </c>
      <c r="E1599" s="8">
        <v>32</v>
      </c>
      <c r="F1599" s="8">
        <f t="shared" si="439"/>
        <v>64</v>
      </c>
      <c r="G1599" s="8">
        <v>9656.33</v>
      </c>
      <c r="H1599" s="8">
        <v>1.05100356465448</v>
      </c>
      <c r="I1599" s="8">
        <f t="shared" ref="I1599:I1612" si="471">F1599*G1599*H1599/1000</f>
        <v>649.52558409471965</v>
      </c>
    </row>
    <row r="1600" spans="1:9" ht="31.5">
      <c r="A1600" s="2" t="s">
        <v>1928</v>
      </c>
      <c r="B1600" s="49" t="s">
        <v>2408</v>
      </c>
      <c r="C1600" s="8">
        <v>193</v>
      </c>
      <c r="D1600" s="8">
        <v>211</v>
      </c>
      <c r="E1600" s="8">
        <v>50.4</v>
      </c>
      <c r="F1600" s="8">
        <f t="shared" si="439"/>
        <v>151.46666666666667</v>
      </c>
      <c r="G1600" s="8">
        <v>9656.33</v>
      </c>
      <c r="H1600" s="8">
        <v>1.05100356465448</v>
      </c>
      <c r="I1600" s="8">
        <f t="shared" si="471"/>
        <v>1537.2105490241697</v>
      </c>
    </row>
    <row r="1601" spans="1:9">
      <c r="A1601" s="2" t="s">
        <v>1929</v>
      </c>
      <c r="B1601" s="49" t="s">
        <v>1930</v>
      </c>
      <c r="C1601" s="8">
        <v>175</v>
      </c>
      <c r="D1601" s="8">
        <v>740</v>
      </c>
      <c r="E1601" s="8">
        <v>80</v>
      </c>
      <c r="F1601" s="8">
        <f t="shared" si="439"/>
        <v>331.66666666666669</v>
      </c>
      <c r="G1601" s="8">
        <v>9656.33</v>
      </c>
      <c r="H1601" s="8">
        <v>1.05100356465448</v>
      </c>
      <c r="I1601" s="8">
        <f t="shared" si="471"/>
        <v>3366.0310217408655</v>
      </c>
    </row>
    <row r="1602" spans="1:9" ht="31.5">
      <c r="A1602" s="2" t="s">
        <v>1931</v>
      </c>
      <c r="B1602" s="49" t="s">
        <v>1932</v>
      </c>
      <c r="C1602" s="8">
        <f>C1603+C1607</f>
        <v>1079</v>
      </c>
      <c r="D1602" s="8">
        <f t="shared" ref="D1602:I1602" si="472">D1603+D1607</f>
        <v>2820</v>
      </c>
      <c r="E1602" s="8">
        <f t="shared" si="472"/>
        <v>728</v>
      </c>
      <c r="F1602" s="8">
        <f t="shared" si="439"/>
        <v>1542.3333333333333</v>
      </c>
      <c r="G1602" s="8" t="s">
        <v>10</v>
      </c>
      <c r="H1602" s="8" t="s">
        <v>10</v>
      </c>
      <c r="I1602" s="8">
        <f t="shared" si="472"/>
        <v>9429.0185906112074</v>
      </c>
    </row>
    <row r="1603" spans="1:9">
      <c r="A1603" s="2" t="s">
        <v>1933</v>
      </c>
      <c r="B1603" s="49" t="s">
        <v>54</v>
      </c>
      <c r="C1603" s="8">
        <f>SUM(C1604:C1606)</f>
        <v>1004</v>
      </c>
      <c r="D1603" s="8">
        <f t="shared" ref="D1603:I1603" si="473">SUM(D1604:D1606)</f>
        <v>2670</v>
      </c>
      <c r="E1603" s="8">
        <f t="shared" si="473"/>
        <v>728</v>
      </c>
      <c r="F1603" s="8">
        <f t="shared" si="439"/>
        <v>1467.3333333333333</v>
      </c>
      <c r="G1603" s="8" t="s">
        <v>10</v>
      </c>
      <c r="H1603" s="8" t="s">
        <v>10</v>
      </c>
      <c r="I1603" s="8">
        <f t="shared" si="473"/>
        <v>8718.5183725808129</v>
      </c>
    </row>
    <row r="1604" spans="1:9">
      <c r="A1604" s="2" t="s">
        <v>1934</v>
      </c>
      <c r="B1604" s="49" t="s">
        <v>1935</v>
      </c>
      <c r="C1604" s="8">
        <v>750</v>
      </c>
      <c r="D1604" s="8">
        <v>1540</v>
      </c>
      <c r="E1604" s="8">
        <v>128</v>
      </c>
      <c r="F1604" s="8">
        <f t="shared" si="439"/>
        <v>806</v>
      </c>
      <c r="G1604" s="8">
        <v>5653.4</v>
      </c>
      <c r="H1604" s="8">
        <v>1.05100356465448</v>
      </c>
      <c r="I1604" s="8">
        <f t="shared" si="471"/>
        <v>4789.0453032486148</v>
      </c>
    </row>
    <row r="1605" spans="1:9">
      <c r="A1605" s="2" t="s">
        <v>1936</v>
      </c>
      <c r="B1605" s="49" t="s">
        <v>1937</v>
      </c>
      <c r="C1605" s="8">
        <v>140</v>
      </c>
      <c r="D1605" s="8">
        <v>250</v>
      </c>
      <c r="E1605" s="8">
        <v>200</v>
      </c>
      <c r="F1605" s="8">
        <f t="shared" si="439"/>
        <v>196.66666666666666</v>
      </c>
      <c r="G1605" s="8">
        <v>5653.4</v>
      </c>
      <c r="H1605" s="8">
        <v>1.05100356465448</v>
      </c>
      <c r="I1605" s="8">
        <f t="shared" si="471"/>
        <v>1168.5428986421352</v>
      </c>
    </row>
    <row r="1606" spans="1:9">
      <c r="A1606" s="2" t="s">
        <v>1938</v>
      </c>
      <c r="B1606" s="49" t="s">
        <v>1939</v>
      </c>
      <c r="C1606" s="8">
        <v>114</v>
      </c>
      <c r="D1606" s="8">
        <v>880</v>
      </c>
      <c r="E1606" s="8">
        <v>400</v>
      </c>
      <c r="F1606" s="8">
        <f t="shared" si="439"/>
        <v>464.66666666666669</v>
      </c>
      <c r="G1606" s="8">
        <v>5653.4</v>
      </c>
      <c r="H1606" s="8">
        <v>1.05100356465448</v>
      </c>
      <c r="I1606" s="8">
        <f t="shared" si="471"/>
        <v>2760.9301706900619</v>
      </c>
    </row>
    <row r="1607" spans="1:9">
      <c r="A1607" s="2" t="s">
        <v>1940</v>
      </c>
      <c r="B1607" s="49" t="s">
        <v>53</v>
      </c>
      <c r="C1607" s="8">
        <f>SUM(C1608:C1609)</f>
        <v>75</v>
      </c>
      <c r="D1607" s="8">
        <f t="shared" ref="D1607:I1607" si="474">SUM(D1608:D1609)</f>
        <v>150</v>
      </c>
      <c r="E1607" s="8">
        <f t="shared" si="474"/>
        <v>0</v>
      </c>
      <c r="F1607" s="8">
        <f t="shared" si="439"/>
        <v>75</v>
      </c>
      <c r="G1607" s="8" t="s">
        <v>10</v>
      </c>
      <c r="H1607" s="8" t="s">
        <v>10</v>
      </c>
      <c r="I1607" s="8">
        <f t="shared" si="474"/>
        <v>710.5002180303951</v>
      </c>
    </row>
    <row r="1608" spans="1:9">
      <c r="A1608" s="2" t="s">
        <v>1941</v>
      </c>
      <c r="B1608" s="49" t="s">
        <v>1939</v>
      </c>
      <c r="C1608" s="8">
        <v>75</v>
      </c>
      <c r="D1608" s="8">
        <v>0</v>
      </c>
      <c r="E1608" s="8">
        <v>0</v>
      </c>
      <c r="F1608" s="8">
        <f t="shared" si="439"/>
        <v>25</v>
      </c>
      <c r="G1608" s="8">
        <v>9013.61</v>
      </c>
      <c r="H1608" s="8">
        <v>1.05100356465448</v>
      </c>
      <c r="I1608" s="8">
        <f>G1608*H1608*F1608/1000</f>
        <v>236.83340601013171</v>
      </c>
    </row>
    <row r="1609" spans="1:9">
      <c r="A1609" s="2" t="s">
        <v>1942</v>
      </c>
      <c r="B1609" s="49" t="s">
        <v>1943</v>
      </c>
      <c r="C1609" s="8">
        <v>0</v>
      </c>
      <c r="D1609" s="8">
        <v>150</v>
      </c>
      <c r="E1609" s="8">
        <v>0</v>
      </c>
      <c r="F1609" s="8">
        <f t="shared" si="439"/>
        <v>50</v>
      </c>
      <c r="G1609" s="8">
        <v>9013.61</v>
      </c>
      <c r="H1609" s="8">
        <v>1.05100356465448</v>
      </c>
      <c r="I1609" s="8">
        <f>G1609*H1609*F1609/1000</f>
        <v>473.66681202026342</v>
      </c>
    </row>
    <row r="1610" spans="1:9" ht="31.5">
      <c r="A1610" s="2" t="s">
        <v>1944</v>
      </c>
      <c r="B1610" s="49" t="s">
        <v>1945</v>
      </c>
      <c r="C1610" s="8">
        <f>C1611</f>
        <v>0</v>
      </c>
      <c r="D1610" s="8">
        <f t="shared" ref="D1610:I1611" si="475">D1611</f>
        <v>900</v>
      </c>
      <c r="E1610" s="8">
        <f t="shared" si="475"/>
        <v>0</v>
      </c>
      <c r="F1610" s="8">
        <f t="shared" si="439"/>
        <v>300</v>
      </c>
      <c r="G1610" s="8" t="s">
        <v>10</v>
      </c>
      <c r="H1610" s="8" t="s">
        <v>10</v>
      </c>
      <c r="I1610" s="8">
        <f t="shared" si="475"/>
        <v>1070.0249365859029</v>
      </c>
    </row>
    <row r="1611" spans="1:9">
      <c r="A1611" s="2" t="s">
        <v>1946</v>
      </c>
      <c r="B1611" s="49" t="s">
        <v>54</v>
      </c>
      <c r="C1611" s="8">
        <f>C1612</f>
        <v>0</v>
      </c>
      <c r="D1611" s="8">
        <f t="shared" si="475"/>
        <v>900</v>
      </c>
      <c r="E1611" s="8">
        <f t="shared" si="475"/>
        <v>0</v>
      </c>
      <c r="F1611" s="8">
        <f t="shared" si="439"/>
        <v>300</v>
      </c>
      <c r="G1611" s="8" t="s">
        <v>10</v>
      </c>
      <c r="H1611" s="8" t="s">
        <v>10</v>
      </c>
      <c r="I1611" s="8">
        <f t="shared" si="475"/>
        <v>1070.0249365859029</v>
      </c>
    </row>
    <row r="1612" spans="1:9">
      <c r="A1612" s="2" t="s">
        <v>1947</v>
      </c>
      <c r="B1612" s="49" t="s">
        <v>1948</v>
      </c>
      <c r="C1612" s="8">
        <v>0</v>
      </c>
      <c r="D1612" s="8">
        <v>900</v>
      </c>
      <c r="E1612" s="8">
        <v>0</v>
      </c>
      <c r="F1612" s="8">
        <f t="shared" si="439"/>
        <v>300</v>
      </c>
      <c r="G1612" s="8">
        <v>3393.6609813423938</v>
      </c>
      <c r="H1612" s="8">
        <v>1.05100356465448</v>
      </c>
      <c r="I1612" s="8">
        <f t="shared" si="471"/>
        <v>1070.0249365859029</v>
      </c>
    </row>
    <row r="1613" spans="1:9" ht="47.25">
      <c r="A1613" s="2" t="s">
        <v>1949</v>
      </c>
      <c r="B1613" s="49" t="s">
        <v>1950</v>
      </c>
      <c r="C1613" s="8">
        <f>C1614</f>
        <v>0</v>
      </c>
      <c r="D1613" s="8">
        <f t="shared" ref="D1613:I1614" si="476">D1614</f>
        <v>126</v>
      </c>
      <c r="E1613" s="8">
        <f t="shared" si="476"/>
        <v>0</v>
      </c>
      <c r="F1613" s="8">
        <f t="shared" ref="F1613:F1616" si="477">SUM(C1613:E1613)/3</f>
        <v>42</v>
      </c>
      <c r="G1613" s="8" t="s">
        <v>10</v>
      </c>
      <c r="H1613" s="8" t="s">
        <v>10</v>
      </c>
      <c r="I1613" s="8">
        <f t="shared" si="476"/>
        <v>0</v>
      </c>
    </row>
    <row r="1614" spans="1:9">
      <c r="A1614" s="2" t="s">
        <v>1951</v>
      </c>
      <c r="B1614" s="49" t="s">
        <v>53</v>
      </c>
      <c r="C1614" s="8">
        <f>C1615</f>
        <v>0</v>
      </c>
      <c r="D1614" s="8">
        <f t="shared" si="476"/>
        <v>126</v>
      </c>
      <c r="E1614" s="8">
        <f t="shared" si="476"/>
        <v>0</v>
      </c>
      <c r="F1614" s="8">
        <f t="shared" si="477"/>
        <v>42</v>
      </c>
      <c r="G1614" s="8" t="s">
        <v>10</v>
      </c>
      <c r="H1614" s="8" t="s">
        <v>10</v>
      </c>
      <c r="I1614" s="8">
        <f t="shared" si="476"/>
        <v>0</v>
      </c>
    </row>
    <row r="1615" spans="1:9">
      <c r="A1615" s="2" t="s">
        <v>1952</v>
      </c>
      <c r="B1615" s="49" t="s">
        <v>1953</v>
      </c>
      <c r="C1615" s="8">
        <v>0</v>
      </c>
      <c r="D1615" s="8">
        <v>126</v>
      </c>
      <c r="E1615" s="8">
        <v>0</v>
      </c>
      <c r="F1615" s="8">
        <f t="shared" si="477"/>
        <v>42</v>
      </c>
      <c r="G1615" s="8">
        <v>15072.82</v>
      </c>
      <c r="H1615" s="8">
        <f>J1481</f>
        <v>0</v>
      </c>
      <c r="I1615" s="8">
        <f>G1615*H1615*F1615/1000</f>
        <v>0</v>
      </c>
    </row>
    <row r="1616" spans="1:9" ht="47.25">
      <c r="A1616" s="34" t="s">
        <v>1954</v>
      </c>
      <c r="B1616" s="71" t="s">
        <v>9</v>
      </c>
      <c r="C1616" s="43">
        <v>0</v>
      </c>
      <c r="D1616" s="43">
        <v>0</v>
      </c>
      <c r="E1616" s="43">
        <v>0</v>
      </c>
      <c r="F1616" s="43">
        <f t="shared" si="477"/>
        <v>0</v>
      </c>
      <c r="G1616" s="43" t="s">
        <v>10</v>
      </c>
      <c r="H1616" s="43" t="s">
        <v>10</v>
      </c>
      <c r="I1616" s="43">
        <v>0</v>
      </c>
    </row>
    <row r="1617" spans="1:9">
      <c r="A1617" s="37" t="s">
        <v>1955</v>
      </c>
      <c r="B1617" s="60" t="s">
        <v>1956</v>
      </c>
      <c r="C1617" s="38" t="s">
        <v>10</v>
      </c>
      <c r="D1617" s="38" t="s">
        <v>10</v>
      </c>
      <c r="E1617" s="38" t="s">
        <v>10</v>
      </c>
      <c r="F1617" s="38" t="s">
        <v>10</v>
      </c>
      <c r="G1617" s="38" t="s">
        <v>10</v>
      </c>
      <c r="H1617" s="38" t="s">
        <v>10</v>
      </c>
      <c r="I1617" s="38" t="s">
        <v>10</v>
      </c>
    </row>
    <row r="1618" spans="1:9" ht="78.75">
      <c r="A1618" s="44" t="s">
        <v>1957</v>
      </c>
      <c r="B1618" s="69" t="s">
        <v>17</v>
      </c>
      <c r="C1618" s="43">
        <f>C1619+C1628+C1635+C1637</f>
        <v>325.03399999999999</v>
      </c>
      <c r="D1618" s="43">
        <f t="shared" ref="D1618:F1618" si="478">D1619+D1628+D1635+D1637</f>
        <v>883.05799999999999</v>
      </c>
      <c r="E1618" s="43">
        <f t="shared" si="478"/>
        <v>1504.5340000000001</v>
      </c>
      <c r="F1618" s="43">
        <f t="shared" si="478"/>
        <v>904.17466666666667</v>
      </c>
      <c r="G1618" s="43" t="s">
        <v>1958</v>
      </c>
      <c r="H1618" s="43" t="s">
        <v>1958</v>
      </c>
      <c r="I1618" s="43"/>
    </row>
    <row r="1619" spans="1:9" ht="31.5">
      <c r="A1619" s="44" t="s">
        <v>1959</v>
      </c>
      <c r="B1619" s="69" t="s">
        <v>5</v>
      </c>
      <c r="C1619" s="43">
        <f>C1620+C1624</f>
        <v>10.034000000000001</v>
      </c>
      <c r="D1619" s="43">
        <f t="shared" ref="D1619:F1619" si="479">D1620+D1624</f>
        <v>37.956000000000003</v>
      </c>
      <c r="E1619" s="43">
        <f t="shared" si="479"/>
        <v>64.534000000000006</v>
      </c>
      <c r="F1619" s="43">
        <f t="shared" si="479"/>
        <v>37.50800000000001</v>
      </c>
      <c r="G1619" s="43" t="s">
        <v>10</v>
      </c>
      <c r="H1619" s="43" t="s">
        <v>10</v>
      </c>
      <c r="I1619" s="43">
        <f t="shared" ref="I1619" si="480">I1620+I1624</f>
        <v>49838.826629999996</v>
      </c>
    </row>
    <row r="1620" spans="1:9">
      <c r="A1620" s="3" t="s">
        <v>1960</v>
      </c>
      <c r="B1620" s="61" t="s">
        <v>54</v>
      </c>
      <c r="C1620" s="8">
        <f>SUM(C1621:C1623)</f>
        <v>9.8640000000000008</v>
      </c>
      <c r="D1620" s="8">
        <f t="shared" ref="D1620:F1620" si="481">SUM(D1621:D1623)</f>
        <v>36.670999999999999</v>
      </c>
      <c r="E1620" s="8">
        <f t="shared" si="481"/>
        <v>61.336000000000006</v>
      </c>
      <c r="F1620" s="8">
        <f t="shared" si="481"/>
        <v>35.957000000000008</v>
      </c>
      <c r="G1620" s="8" t="s">
        <v>10</v>
      </c>
      <c r="H1620" s="8" t="s">
        <v>10</v>
      </c>
      <c r="I1620" s="8">
        <f t="shared" ref="I1620" si="482">SUM(I1621:I1623)</f>
        <v>48002.520429999997</v>
      </c>
    </row>
    <row r="1621" spans="1:9" ht="31.5">
      <c r="A1621" s="3" t="s">
        <v>1961</v>
      </c>
      <c r="B1621" s="61" t="s">
        <v>1962</v>
      </c>
      <c r="C1621" s="8">
        <v>7.3879999999999999</v>
      </c>
      <c r="D1621" s="8">
        <v>28.908999999999999</v>
      </c>
      <c r="E1621" s="8">
        <v>52.056000000000004</v>
      </c>
      <c r="F1621" s="8">
        <f>(C1621+D1621+E1621)/3</f>
        <v>29.451000000000004</v>
      </c>
      <c r="G1621" s="8">
        <v>1158895.6262613025</v>
      </c>
      <c r="H1621" s="8">
        <v>1.05100356465448</v>
      </c>
      <c r="I1621" s="8">
        <f>ROUND(F1621*SUM(G1621)*SUM(H1621)/1000,5)</f>
        <v>35871.419139999998</v>
      </c>
    </row>
    <row r="1622" spans="1:9" ht="31.5">
      <c r="A1622" s="3" t="s">
        <v>1963</v>
      </c>
      <c r="B1622" s="61" t="s">
        <v>1964</v>
      </c>
      <c r="C1622" s="8">
        <v>2.476</v>
      </c>
      <c r="D1622" s="8">
        <v>7.7439999999999998</v>
      </c>
      <c r="E1622" s="8">
        <v>9.2800000000000011</v>
      </c>
      <c r="F1622" s="8">
        <f>(C1622+D1622+E1622)/3</f>
        <v>6.5</v>
      </c>
      <c r="G1622" s="8">
        <v>1775753.516129032</v>
      </c>
      <c r="H1622" s="8">
        <v>1.05100356465448</v>
      </c>
      <c r="I1622" s="8">
        <f>ROUND(F1622*SUM(G1622)*SUM(H1622)/1000,5)</f>
        <v>12131.101290000001</v>
      </c>
    </row>
    <row r="1623" spans="1:9" ht="31.5">
      <c r="A1623" s="3" t="s">
        <v>1965</v>
      </c>
      <c r="B1623" s="61" t="s">
        <v>1966</v>
      </c>
      <c r="C1623" s="8">
        <v>0</v>
      </c>
      <c r="D1623" s="8">
        <v>1.7999999999999999E-2</v>
      </c>
      <c r="E1623" s="8">
        <v>0</v>
      </c>
      <c r="F1623" s="8">
        <f>(C1623+D1623+E1623)/3</f>
        <v>5.9999999999999993E-3</v>
      </c>
      <c r="G1623" s="8" t="s">
        <v>10</v>
      </c>
      <c r="H1623" s="8" t="s">
        <v>10</v>
      </c>
      <c r="I1623" s="8">
        <f t="shared" ref="I1623" si="483">I1628+I1630</f>
        <v>0</v>
      </c>
    </row>
    <row r="1624" spans="1:9">
      <c r="A1624" s="3" t="s">
        <v>1967</v>
      </c>
      <c r="B1624" s="61" t="s">
        <v>53</v>
      </c>
      <c r="C1624" s="8">
        <f>SUM(C1625:C1627)</f>
        <v>0.17</v>
      </c>
      <c r="D1624" s="8">
        <f t="shared" ref="D1624:F1624" si="484">SUM(D1625:D1627)</f>
        <v>1.2850000000000001</v>
      </c>
      <c r="E1624" s="8">
        <f t="shared" si="484"/>
        <v>3.198</v>
      </c>
      <c r="F1624" s="8">
        <f t="shared" si="484"/>
        <v>1.5509999999999999</v>
      </c>
      <c r="G1624" s="8" t="s">
        <v>10</v>
      </c>
      <c r="H1624" s="8" t="s">
        <v>10</v>
      </c>
      <c r="I1624" s="8">
        <f t="shared" ref="I1624" si="485">SUM(I1625:I1627)</f>
        <v>1836.3062</v>
      </c>
    </row>
    <row r="1625" spans="1:9" ht="31.5">
      <c r="A1625" s="3" t="s">
        <v>1968</v>
      </c>
      <c r="B1625" s="61" t="s">
        <v>1962</v>
      </c>
      <c r="C1625" s="8">
        <v>0.17</v>
      </c>
      <c r="D1625" s="8">
        <v>1.2850000000000001</v>
      </c>
      <c r="E1625" s="8">
        <v>2.367</v>
      </c>
      <c r="F1625" s="8">
        <f>(C1625+D1625+E1625)/3</f>
        <v>1.274</v>
      </c>
      <c r="G1625" s="8">
        <v>1055913</v>
      </c>
      <c r="H1625" s="8">
        <v>1.05100356465448</v>
      </c>
      <c r="I1625" s="8">
        <f t="shared" ref="I1625:I1626" si="486">ROUND(F1625*SUM(G1625)*SUM(H1625)/1000,5)</f>
        <v>1413.84485</v>
      </c>
    </row>
    <row r="1626" spans="1:9" ht="31.5">
      <c r="A1626" s="3" t="s">
        <v>1969</v>
      </c>
      <c r="B1626" s="61" t="s">
        <v>1964</v>
      </c>
      <c r="C1626" s="8">
        <v>0</v>
      </c>
      <c r="D1626" s="8">
        <v>0</v>
      </c>
      <c r="E1626" s="8">
        <v>0.83099999999999996</v>
      </c>
      <c r="F1626" s="8">
        <f>(C1626+D1626+E1626)/3</f>
        <v>0.27699999999999997</v>
      </c>
      <c r="G1626" s="8">
        <v>1451119</v>
      </c>
      <c r="H1626" s="8">
        <v>1.05100356465448</v>
      </c>
      <c r="I1626" s="8">
        <f t="shared" si="486"/>
        <v>422.46134999999998</v>
      </c>
    </row>
    <row r="1627" spans="1:9" ht="31.5">
      <c r="A1627" s="3" t="s">
        <v>1970</v>
      </c>
      <c r="B1627" s="61" t="s">
        <v>1966</v>
      </c>
      <c r="C1627" s="8">
        <v>0</v>
      </c>
      <c r="D1627" s="8">
        <v>0</v>
      </c>
      <c r="E1627" s="8">
        <v>0</v>
      </c>
      <c r="F1627" s="8">
        <f t="shared" ref="F1627" si="487">F1628+F1630</f>
        <v>0</v>
      </c>
      <c r="G1627" s="8" t="s">
        <v>10</v>
      </c>
      <c r="H1627" s="8" t="s">
        <v>10</v>
      </c>
      <c r="I1627" s="8">
        <f t="shared" ref="I1627" si="488">I1628+I1630</f>
        <v>0</v>
      </c>
    </row>
    <row r="1628" spans="1:9" ht="31.5">
      <c r="A1628" s="44" t="s">
        <v>1971</v>
      </c>
      <c r="B1628" s="69" t="s">
        <v>6</v>
      </c>
      <c r="C1628" s="43">
        <f>C1629+C1632</f>
        <v>0</v>
      </c>
      <c r="D1628" s="43">
        <f t="shared" ref="D1628:F1628" si="489">D1629+D1632</f>
        <v>0.10199999999999999</v>
      </c>
      <c r="E1628" s="43">
        <f t="shared" si="489"/>
        <v>0</v>
      </c>
      <c r="F1628" s="43">
        <f t="shared" si="489"/>
        <v>0</v>
      </c>
      <c r="G1628" s="43" t="s">
        <v>10</v>
      </c>
      <c r="H1628" s="43" t="s">
        <v>10</v>
      </c>
      <c r="I1628" s="43">
        <f t="shared" ref="I1628" si="490">I1629+I1632</f>
        <v>0</v>
      </c>
    </row>
    <row r="1629" spans="1:9">
      <c r="A1629" s="3" t="s">
        <v>1972</v>
      </c>
      <c r="B1629" s="61" t="s">
        <v>54</v>
      </c>
      <c r="C1629" s="8">
        <f>SUM(C1630:C1631)</f>
        <v>0</v>
      </c>
      <c r="D1629" s="8">
        <f t="shared" ref="D1629:F1629" si="491">SUM(D1630:D1631)</f>
        <v>0.10199999999999999</v>
      </c>
      <c r="E1629" s="8">
        <f t="shared" si="491"/>
        <v>0</v>
      </c>
      <c r="F1629" s="8">
        <f t="shared" si="491"/>
        <v>0</v>
      </c>
      <c r="G1629" s="8" t="s">
        <v>10</v>
      </c>
      <c r="H1629" s="8" t="s">
        <v>10</v>
      </c>
      <c r="I1629" s="8">
        <f t="shared" ref="I1629" si="492">SUM(I1630:I1631)</f>
        <v>0</v>
      </c>
    </row>
    <row r="1630" spans="1:9" ht="31.5">
      <c r="A1630" s="3" t="s">
        <v>1973</v>
      </c>
      <c r="B1630" s="61" t="s">
        <v>1974</v>
      </c>
      <c r="C1630" s="8">
        <v>0</v>
      </c>
      <c r="D1630" s="8">
        <v>0.10199999999999999</v>
      </c>
      <c r="E1630" s="8">
        <v>0</v>
      </c>
      <c r="F1630" s="8">
        <v>0</v>
      </c>
      <c r="G1630" s="8" t="s">
        <v>10</v>
      </c>
      <c r="H1630" s="8" t="s">
        <v>10</v>
      </c>
      <c r="I1630" s="8">
        <f t="shared" ref="I1630:I1631" si="493">ROUND(F1630*SUM(G1630)*SUM(H1630)/1000,5)</f>
        <v>0</v>
      </c>
    </row>
    <row r="1631" spans="1:9" ht="31.5">
      <c r="A1631" s="3" t="s">
        <v>1975</v>
      </c>
      <c r="B1631" s="61" t="s">
        <v>1976</v>
      </c>
      <c r="C1631" s="8">
        <v>0</v>
      </c>
      <c r="D1631" s="8">
        <v>0</v>
      </c>
      <c r="E1631" s="8">
        <v>0</v>
      </c>
      <c r="F1631" s="8">
        <v>0</v>
      </c>
      <c r="G1631" s="8" t="s">
        <v>10</v>
      </c>
      <c r="H1631" s="8" t="s">
        <v>10</v>
      </c>
      <c r="I1631" s="8">
        <f t="shared" si="493"/>
        <v>0</v>
      </c>
    </row>
    <row r="1632" spans="1:9">
      <c r="A1632" s="3" t="s">
        <v>1977</v>
      </c>
      <c r="B1632" s="61" t="s">
        <v>53</v>
      </c>
      <c r="C1632" s="8">
        <f>SUM(C1633:C1634)</f>
        <v>0</v>
      </c>
      <c r="D1632" s="8">
        <f t="shared" ref="D1632:F1632" si="494">SUM(D1633:D1634)</f>
        <v>0</v>
      </c>
      <c r="E1632" s="8">
        <f t="shared" si="494"/>
        <v>0</v>
      </c>
      <c r="F1632" s="8">
        <f t="shared" si="494"/>
        <v>0</v>
      </c>
      <c r="G1632" s="8" t="s">
        <v>10</v>
      </c>
      <c r="H1632" s="8" t="s">
        <v>10</v>
      </c>
      <c r="I1632" s="8">
        <f t="shared" ref="I1632" si="495">SUM(I1633:I1634)</f>
        <v>0</v>
      </c>
    </row>
    <row r="1633" spans="1:9" ht="31.5">
      <c r="A1633" s="3" t="s">
        <v>1978</v>
      </c>
      <c r="B1633" s="61" t="s">
        <v>1974</v>
      </c>
      <c r="C1633" s="8">
        <v>0</v>
      </c>
      <c r="D1633" s="8">
        <v>0</v>
      </c>
      <c r="E1633" s="8">
        <v>0</v>
      </c>
      <c r="F1633" s="8">
        <v>0</v>
      </c>
      <c r="G1633" s="8">
        <v>2543280</v>
      </c>
      <c r="H1633" s="8">
        <v>1.05100356465448</v>
      </c>
      <c r="I1633" s="8">
        <f t="shared" ref="I1633:I1634" si="496">ROUND(F1633*SUM(G1633)*SUM(H1633)/1000,5)</f>
        <v>0</v>
      </c>
    </row>
    <row r="1634" spans="1:9" ht="31.5">
      <c r="A1634" s="3" t="s">
        <v>1979</v>
      </c>
      <c r="B1634" s="61" t="s">
        <v>1976</v>
      </c>
      <c r="C1634" s="8">
        <v>0</v>
      </c>
      <c r="D1634" s="8">
        <v>0</v>
      </c>
      <c r="E1634" s="8">
        <v>0</v>
      </c>
      <c r="F1634" s="8">
        <v>0</v>
      </c>
      <c r="G1634" s="8">
        <v>2124139</v>
      </c>
      <c r="H1634" s="8">
        <v>1.05100356465448</v>
      </c>
      <c r="I1634" s="8">
        <f t="shared" si="496"/>
        <v>0</v>
      </c>
    </row>
    <row r="1635" spans="1:9" ht="31.5">
      <c r="A1635" s="44" t="s">
        <v>1980</v>
      </c>
      <c r="B1635" s="69" t="s">
        <v>7</v>
      </c>
      <c r="C1635" s="43">
        <v>0</v>
      </c>
      <c r="D1635" s="43">
        <v>0</v>
      </c>
      <c r="E1635" s="43">
        <v>0</v>
      </c>
      <c r="F1635" s="43">
        <v>0</v>
      </c>
      <c r="G1635" s="43" t="s">
        <v>10</v>
      </c>
      <c r="H1635" s="43" t="s">
        <v>10</v>
      </c>
      <c r="I1635" s="43">
        <v>0</v>
      </c>
    </row>
    <row r="1636" spans="1:9" ht="78.75">
      <c r="A1636" s="44" t="s">
        <v>1981</v>
      </c>
      <c r="B1636" s="69" t="s">
        <v>8</v>
      </c>
      <c r="C1636" s="43">
        <v>0</v>
      </c>
      <c r="D1636" s="43">
        <v>0</v>
      </c>
      <c r="E1636" s="43">
        <v>0</v>
      </c>
      <c r="F1636" s="43">
        <v>0</v>
      </c>
      <c r="G1636" s="43" t="s">
        <v>10</v>
      </c>
      <c r="H1636" s="43" t="s">
        <v>10</v>
      </c>
      <c r="I1636" s="43">
        <v>0</v>
      </c>
    </row>
    <row r="1637" spans="1:9" ht="47.25">
      <c r="A1637" s="44" t="s">
        <v>1982</v>
      </c>
      <c r="B1637" s="69" t="s">
        <v>9</v>
      </c>
      <c r="C1637" s="43">
        <f>C1638+C1641</f>
        <v>315</v>
      </c>
      <c r="D1637" s="43">
        <f t="shared" ref="D1637:F1637" si="497">D1638+D1641</f>
        <v>845</v>
      </c>
      <c r="E1637" s="43">
        <f t="shared" si="497"/>
        <v>1440</v>
      </c>
      <c r="F1637" s="43">
        <f t="shared" si="497"/>
        <v>866.66666666666663</v>
      </c>
      <c r="G1637" s="43" t="s">
        <v>10</v>
      </c>
      <c r="H1637" s="43" t="s">
        <v>10</v>
      </c>
      <c r="I1637" s="43">
        <f t="shared" ref="I1637" si="498">I1638+I1641</f>
        <v>3540.6066099999998</v>
      </c>
    </row>
    <row r="1638" spans="1:9">
      <c r="A1638" s="3" t="s">
        <v>1983</v>
      </c>
      <c r="B1638" s="61" t="s">
        <v>54</v>
      </c>
      <c r="C1638" s="8">
        <f>SUM(C1639:C1640)</f>
        <v>315</v>
      </c>
      <c r="D1638" s="8">
        <f t="shared" ref="D1638:F1638" si="499">SUM(D1639:D1640)</f>
        <v>845</v>
      </c>
      <c r="E1638" s="8">
        <f t="shared" si="499"/>
        <v>1314</v>
      </c>
      <c r="F1638" s="8">
        <f t="shared" si="499"/>
        <v>824.66666666666663</v>
      </c>
      <c r="G1638" s="8" t="s">
        <v>10</v>
      </c>
      <c r="H1638" s="8" t="s">
        <v>10</v>
      </c>
      <c r="I1638" s="8">
        <f t="shared" ref="I1638" si="500">SUM(I1639:I1640)</f>
        <v>3274.4735900000001</v>
      </c>
    </row>
    <row r="1639" spans="1:9" ht="47.25">
      <c r="A1639" s="3" t="s">
        <v>1984</v>
      </c>
      <c r="B1639" s="61" t="s">
        <v>1985</v>
      </c>
      <c r="C1639" s="8">
        <v>315</v>
      </c>
      <c r="D1639" s="8">
        <v>845</v>
      </c>
      <c r="E1639" s="8">
        <v>1314</v>
      </c>
      <c r="F1639" s="8">
        <f>(C1639+D1639+E1639)/3</f>
        <v>824.66666666666663</v>
      </c>
      <c r="G1639" s="8">
        <v>3777.9731093765095</v>
      </c>
      <c r="H1639" s="8">
        <v>1.05100356465448</v>
      </c>
      <c r="I1639" s="8">
        <f t="shared" ref="I1639:I1640" si="501">ROUND(F1639*SUM(G1639)*SUM(H1639)/1000,5)</f>
        <v>3274.4735900000001</v>
      </c>
    </row>
    <row r="1640" spans="1:9" ht="47.25">
      <c r="A1640" s="3" t="s">
        <v>1986</v>
      </c>
      <c r="B1640" s="61" t="s">
        <v>1987</v>
      </c>
      <c r="C1640" s="8">
        <v>0</v>
      </c>
      <c r="D1640" s="8">
        <v>0</v>
      </c>
      <c r="E1640" s="8">
        <v>0</v>
      </c>
      <c r="F1640" s="8">
        <v>0</v>
      </c>
      <c r="G1640" s="8" t="s">
        <v>10</v>
      </c>
      <c r="H1640" s="8" t="s">
        <v>10</v>
      </c>
      <c r="I1640" s="8">
        <f t="shared" si="501"/>
        <v>0</v>
      </c>
    </row>
    <row r="1641" spans="1:9">
      <c r="A1641" s="3" t="s">
        <v>1988</v>
      </c>
      <c r="B1641" s="61" t="s">
        <v>53</v>
      </c>
      <c r="C1641" s="8">
        <f>SUM(C1642:C1643)</f>
        <v>0</v>
      </c>
      <c r="D1641" s="8">
        <f t="shared" ref="D1641:F1641" si="502">SUM(D1642:D1643)</f>
        <v>0</v>
      </c>
      <c r="E1641" s="8">
        <f t="shared" si="502"/>
        <v>126</v>
      </c>
      <c r="F1641" s="8">
        <f t="shared" si="502"/>
        <v>42</v>
      </c>
      <c r="G1641" s="8" t="s">
        <v>10</v>
      </c>
      <c r="H1641" s="8" t="s">
        <v>10</v>
      </c>
      <c r="I1641" s="8">
        <f t="shared" ref="I1641" si="503">SUM(I1642:I1643)</f>
        <v>266.13301999999999</v>
      </c>
    </row>
    <row r="1642" spans="1:9" ht="47.25">
      <c r="A1642" s="3" t="s">
        <v>1989</v>
      </c>
      <c r="B1642" s="61" t="s">
        <v>1985</v>
      </c>
      <c r="C1642" s="8">
        <v>0</v>
      </c>
      <c r="D1642" s="8">
        <v>0</v>
      </c>
      <c r="E1642" s="8">
        <v>126</v>
      </c>
      <c r="F1642" s="8">
        <f>(C1642+D1642+E1642)/3</f>
        <v>42</v>
      </c>
      <c r="G1642" s="8">
        <v>6029</v>
      </c>
      <c r="H1642" s="8">
        <v>1.05100356465448</v>
      </c>
      <c r="I1642" s="8">
        <f t="shared" ref="I1642:I1643" si="504">ROUND(F1642*SUM(G1642)*SUM(H1642)/1000,5)</f>
        <v>266.13301999999999</v>
      </c>
    </row>
    <row r="1643" spans="1:9" ht="47.25">
      <c r="A1643" s="3" t="s">
        <v>1990</v>
      </c>
      <c r="B1643" s="61" t="s">
        <v>1987</v>
      </c>
      <c r="C1643" s="8">
        <v>0</v>
      </c>
      <c r="D1643" s="8">
        <v>0</v>
      </c>
      <c r="E1643" s="8">
        <v>0</v>
      </c>
      <c r="F1643" s="8">
        <v>0</v>
      </c>
      <c r="G1643" s="8" t="s">
        <v>10</v>
      </c>
      <c r="H1643" s="8" t="s">
        <v>10</v>
      </c>
      <c r="I1643" s="8">
        <f t="shared" si="504"/>
        <v>0</v>
      </c>
    </row>
    <row r="1644" spans="1:9" ht="78.75">
      <c r="A1644" s="44" t="s">
        <v>1991</v>
      </c>
      <c r="B1644" s="69" t="s">
        <v>18</v>
      </c>
      <c r="C1644" s="43">
        <f>C1645+C1654+C1661+C1663</f>
        <v>725.21</v>
      </c>
      <c r="D1644" s="43">
        <f t="shared" ref="D1644:F1644" si="505">D1645+D1654+D1661+D1663</f>
        <v>835.86800000000005</v>
      </c>
      <c r="E1644" s="43">
        <f t="shared" si="505"/>
        <v>1042.4780000000001</v>
      </c>
      <c r="F1644" s="43">
        <f t="shared" si="505"/>
        <v>867.85200000000009</v>
      </c>
      <c r="G1644" s="43" t="s">
        <v>10</v>
      </c>
      <c r="H1644" s="43" t="s">
        <v>10</v>
      </c>
      <c r="I1644" s="43"/>
    </row>
    <row r="1645" spans="1:9" ht="31.5">
      <c r="A1645" s="44" t="s">
        <v>1992</v>
      </c>
      <c r="B1645" s="69" t="s">
        <v>5</v>
      </c>
      <c r="C1645" s="43">
        <f>C1646+C1650</f>
        <v>6.21</v>
      </c>
      <c r="D1645" s="43">
        <f t="shared" ref="D1645:F1645" si="506">D1646+D1650</f>
        <v>4.8680000000000003</v>
      </c>
      <c r="E1645" s="43">
        <f t="shared" si="506"/>
        <v>2.468</v>
      </c>
      <c r="F1645" s="43">
        <f t="shared" si="506"/>
        <v>4.5153333333333334</v>
      </c>
      <c r="G1645" s="43" t="s">
        <v>10</v>
      </c>
      <c r="H1645" s="43" t="s">
        <v>10</v>
      </c>
      <c r="I1645" s="43">
        <f t="shared" ref="I1645" si="507">I1646+I1650</f>
        <v>7047.7332100000003</v>
      </c>
    </row>
    <row r="1646" spans="1:9">
      <c r="A1646" s="3" t="s">
        <v>1993</v>
      </c>
      <c r="B1646" s="61" t="s">
        <v>54</v>
      </c>
      <c r="C1646" s="8">
        <f>SUM(C1647:C1649)</f>
        <v>4.3090000000000002</v>
      </c>
      <c r="D1646" s="8">
        <f t="shared" ref="D1646:F1646" si="508">SUM(D1647:D1649)</f>
        <v>2.593</v>
      </c>
      <c r="E1646" s="8">
        <f t="shared" si="508"/>
        <v>2.2909999999999999</v>
      </c>
      <c r="F1646" s="8">
        <f t="shared" si="508"/>
        <v>3.0643333333333329</v>
      </c>
      <c r="G1646" s="8" t="s">
        <v>10</v>
      </c>
      <c r="H1646" s="8" t="s">
        <v>10</v>
      </c>
      <c r="I1646" s="8">
        <f t="shared" ref="I1646" si="509">SUM(I1647:I1649)</f>
        <v>5018.6350899999998</v>
      </c>
    </row>
    <row r="1647" spans="1:9" ht="31.5">
      <c r="A1647" s="3" t="s">
        <v>1994</v>
      </c>
      <c r="B1647" s="61" t="s">
        <v>1962</v>
      </c>
      <c r="C1647" s="8">
        <v>1.5389999999999999</v>
      </c>
      <c r="D1647" s="8">
        <v>0.65299999999999991</v>
      </c>
      <c r="E1647" s="39">
        <v>1.0489999999999999</v>
      </c>
      <c r="F1647" s="8">
        <f t="shared" ref="F1647:F1649" si="510">(C1647+D1647+E1647)/3</f>
        <v>1.0803333333333331</v>
      </c>
      <c r="G1647" s="8">
        <v>1158895.6262613025</v>
      </c>
      <c r="H1647" s="8">
        <v>1.05100356465448</v>
      </c>
      <c r="I1647" s="8">
        <f t="shared" ref="I1647:I1648" si="511">ROUND(F1647*SUM(G1647)*SUM(H1647)/1000,5)</f>
        <v>1315.84971</v>
      </c>
    </row>
    <row r="1648" spans="1:9" ht="31.5">
      <c r="A1648" s="3" t="s">
        <v>1995</v>
      </c>
      <c r="B1648" s="61" t="s">
        <v>1964</v>
      </c>
      <c r="C1648" s="8">
        <v>2.77</v>
      </c>
      <c r="D1648" s="8">
        <v>1.9400000000000002</v>
      </c>
      <c r="E1648" s="39">
        <v>1.242</v>
      </c>
      <c r="F1648" s="8">
        <f t="shared" si="510"/>
        <v>1.984</v>
      </c>
      <c r="G1648" s="8">
        <v>1775753.516129032</v>
      </c>
      <c r="H1648" s="8">
        <v>1.05100356465448</v>
      </c>
      <c r="I1648" s="8">
        <f t="shared" si="511"/>
        <v>3702.7853799999998</v>
      </c>
    </row>
    <row r="1649" spans="1:9" ht="31.5">
      <c r="A1649" s="3" t="s">
        <v>1996</v>
      </c>
      <c r="B1649" s="61" t="s">
        <v>1966</v>
      </c>
      <c r="C1649" s="8">
        <v>0</v>
      </c>
      <c r="D1649" s="8">
        <v>0</v>
      </c>
      <c r="E1649" s="8">
        <v>0</v>
      </c>
      <c r="F1649" s="8">
        <f t="shared" si="510"/>
        <v>0</v>
      </c>
      <c r="G1649" s="8" t="s">
        <v>10</v>
      </c>
      <c r="H1649" s="8" t="s">
        <v>10</v>
      </c>
      <c r="I1649" s="8">
        <f t="shared" ref="I1649" si="512">I1654+I1656</f>
        <v>0</v>
      </c>
    </row>
    <row r="1650" spans="1:9">
      <c r="A1650" s="3" t="s">
        <v>1997</v>
      </c>
      <c r="B1650" s="61" t="s">
        <v>53</v>
      </c>
      <c r="C1650" s="8">
        <f>SUM(C1651:C1653)</f>
        <v>1.901</v>
      </c>
      <c r="D1650" s="8">
        <f t="shared" ref="D1650:F1650" si="513">SUM(D1651:D1653)</f>
        <v>2.2749999999999999</v>
      </c>
      <c r="E1650" s="8">
        <f t="shared" si="513"/>
        <v>0.17699999999999999</v>
      </c>
      <c r="F1650" s="8">
        <f t="shared" si="513"/>
        <v>1.4510000000000003</v>
      </c>
      <c r="G1650" s="8" t="s">
        <v>10</v>
      </c>
      <c r="H1650" s="8" t="s">
        <v>10</v>
      </c>
      <c r="I1650" s="8">
        <f t="shared" ref="I1650" si="514">SUM(I1651:I1653)</f>
        <v>2029.0981200000001</v>
      </c>
    </row>
    <row r="1651" spans="1:9" ht="31.5">
      <c r="A1651" s="3" t="s">
        <v>1998</v>
      </c>
      <c r="B1651" s="61" t="s">
        <v>1962</v>
      </c>
      <c r="C1651" s="8">
        <v>0.442</v>
      </c>
      <c r="D1651" s="8">
        <f>0.495+0.11+0.006+0.05+0.08</f>
        <v>0.74099999999999999</v>
      </c>
      <c r="E1651" s="8">
        <v>0.14499999999999999</v>
      </c>
      <c r="F1651" s="8">
        <f t="shared" ref="F1651:F1653" si="515">(C1651+D1651+E1651)/3</f>
        <v>0.44266666666666671</v>
      </c>
      <c r="G1651" s="8">
        <v>1055913</v>
      </c>
      <c r="H1651" s="8">
        <v>1.05100356465448</v>
      </c>
      <c r="I1651" s="8">
        <f t="shared" ref="I1651:I1652" si="516">ROUND(F1651*SUM(G1651)*SUM(H1651)/1000,5)</f>
        <v>491.25745000000001</v>
      </c>
    </row>
    <row r="1652" spans="1:9" ht="31.5">
      <c r="A1652" s="3" t="s">
        <v>1999</v>
      </c>
      <c r="B1652" s="61" t="s">
        <v>1964</v>
      </c>
      <c r="C1652" s="8">
        <v>1.4590000000000001</v>
      </c>
      <c r="D1652" s="8">
        <f>0.28+1.072+0.182</f>
        <v>1.534</v>
      </c>
      <c r="E1652" s="8">
        <v>3.2000000000000001E-2</v>
      </c>
      <c r="F1652" s="8">
        <f t="shared" si="515"/>
        <v>1.0083333333333335</v>
      </c>
      <c r="G1652" s="8">
        <v>1451119</v>
      </c>
      <c r="H1652" s="8">
        <v>1.05100356465448</v>
      </c>
      <c r="I1652" s="8">
        <f t="shared" si="516"/>
        <v>1537.84067</v>
      </c>
    </row>
    <row r="1653" spans="1:9" ht="31.5">
      <c r="A1653" s="3" t="s">
        <v>2000</v>
      </c>
      <c r="B1653" s="61" t="s">
        <v>1966</v>
      </c>
      <c r="C1653" s="8">
        <v>0</v>
      </c>
      <c r="D1653" s="8">
        <v>0</v>
      </c>
      <c r="E1653" s="8">
        <v>0</v>
      </c>
      <c r="F1653" s="8">
        <f t="shared" si="515"/>
        <v>0</v>
      </c>
      <c r="G1653" s="8" t="s">
        <v>10</v>
      </c>
      <c r="H1653" s="8" t="s">
        <v>10</v>
      </c>
      <c r="I1653" s="8">
        <f t="shared" ref="I1653" si="517">I1654+I1656</f>
        <v>0</v>
      </c>
    </row>
    <row r="1654" spans="1:9" ht="31.5">
      <c r="A1654" s="44" t="s">
        <v>2001</v>
      </c>
      <c r="B1654" s="69" t="s">
        <v>6</v>
      </c>
      <c r="C1654" s="43">
        <f>C1655+C1658</f>
        <v>0</v>
      </c>
      <c r="D1654" s="43">
        <f t="shared" ref="D1654:F1654" si="518">D1655+D1658</f>
        <v>0</v>
      </c>
      <c r="E1654" s="43">
        <f t="shared" si="518"/>
        <v>0.01</v>
      </c>
      <c r="F1654" s="43">
        <f t="shared" si="518"/>
        <v>3.3333333333333335E-3</v>
      </c>
      <c r="G1654" s="43" t="s">
        <v>10</v>
      </c>
      <c r="H1654" s="43" t="s">
        <v>10</v>
      </c>
      <c r="I1654" s="43">
        <f t="shared" ref="I1654" si="519">I1655+I1658</f>
        <v>0</v>
      </c>
    </row>
    <row r="1655" spans="1:9">
      <c r="A1655" s="3" t="s">
        <v>2002</v>
      </c>
      <c r="B1655" s="61" t="s">
        <v>54</v>
      </c>
      <c r="C1655" s="8">
        <f>SUM(C1656:C1657)</f>
        <v>0</v>
      </c>
      <c r="D1655" s="8">
        <f t="shared" ref="D1655:E1655" si="520">SUM(D1656:D1657)</f>
        <v>0</v>
      </c>
      <c r="E1655" s="8">
        <f t="shared" si="520"/>
        <v>0.01</v>
      </c>
      <c r="F1655" s="8">
        <f>SUM(F1656:F1657)</f>
        <v>3.3333333333333335E-3</v>
      </c>
      <c r="G1655" s="8" t="s">
        <v>1958</v>
      </c>
      <c r="H1655" s="8" t="s">
        <v>1958</v>
      </c>
      <c r="I1655" s="8">
        <f>SUM(I1656:I1657)</f>
        <v>0</v>
      </c>
    </row>
    <row r="1656" spans="1:9" ht="31.5">
      <c r="A1656" s="3" t="s">
        <v>2003</v>
      </c>
      <c r="B1656" s="61" t="s">
        <v>1974</v>
      </c>
      <c r="C1656" s="8">
        <v>0</v>
      </c>
      <c r="D1656" s="8">
        <v>0</v>
      </c>
      <c r="E1656" s="8">
        <v>0.01</v>
      </c>
      <c r="F1656" s="8">
        <f t="shared" ref="F1656:F1657" si="521">(C1656+D1656+E1656)/3</f>
        <v>3.3333333333333335E-3</v>
      </c>
      <c r="G1656" s="8" t="s">
        <v>10</v>
      </c>
      <c r="H1656" s="8" t="s">
        <v>10</v>
      </c>
      <c r="I1656" s="8">
        <f t="shared" ref="I1656:I1657" si="522">ROUND(F1656*SUM(G1656)*SUM(H1656)/1000,5)</f>
        <v>0</v>
      </c>
    </row>
    <row r="1657" spans="1:9" ht="31.5">
      <c r="A1657" s="3" t="s">
        <v>1999</v>
      </c>
      <c r="B1657" s="61" t="s">
        <v>1976</v>
      </c>
      <c r="C1657" s="8">
        <v>0</v>
      </c>
      <c r="D1657" s="8">
        <v>0</v>
      </c>
      <c r="E1657" s="8">
        <v>0</v>
      </c>
      <c r="F1657" s="8">
        <f t="shared" si="521"/>
        <v>0</v>
      </c>
      <c r="G1657" s="8" t="s">
        <v>10</v>
      </c>
      <c r="H1657" s="8" t="s">
        <v>10</v>
      </c>
      <c r="I1657" s="8">
        <f t="shared" si="522"/>
        <v>0</v>
      </c>
    </row>
    <row r="1658" spans="1:9">
      <c r="A1658" s="3" t="s">
        <v>2004</v>
      </c>
      <c r="B1658" s="61" t="s">
        <v>53</v>
      </c>
      <c r="C1658" s="8">
        <f>SUM(C1659:C1660)</f>
        <v>0</v>
      </c>
      <c r="D1658" s="8">
        <f t="shared" ref="D1658:E1658" si="523">SUM(D1659:D1660)</f>
        <v>0</v>
      </c>
      <c r="E1658" s="8">
        <f t="shared" si="523"/>
        <v>0</v>
      </c>
      <c r="F1658" s="8">
        <f>SUM(F1659:F1660)</f>
        <v>0</v>
      </c>
      <c r="G1658" s="8" t="s">
        <v>1958</v>
      </c>
      <c r="H1658" s="8" t="s">
        <v>1958</v>
      </c>
      <c r="I1658" s="8">
        <f>SUM(I1659:I1660)</f>
        <v>0</v>
      </c>
    </row>
    <row r="1659" spans="1:9" ht="31.5">
      <c r="A1659" s="3" t="s">
        <v>2005</v>
      </c>
      <c r="B1659" s="61" t="s">
        <v>1974</v>
      </c>
      <c r="C1659" s="8">
        <v>0</v>
      </c>
      <c r="D1659" s="8">
        <v>0</v>
      </c>
      <c r="E1659" s="8">
        <v>0</v>
      </c>
      <c r="F1659" s="8">
        <f t="shared" ref="F1659:F1660" si="524">(C1659+D1659+E1659)/3</f>
        <v>0</v>
      </c>
      <c r="G1659" s="8">
        <v>2543280</v>
      </c>
      <c r="H1659" s="8">
        <v>1.05100356465448</v>
      </c>
      <c r="I1659" s="8">
        <f t="shared" ref="I1659:I1660" si="525">ROUND(F1659*SUM(G1659)*SUM(H1659)/1000,5)</f>
        <v>0</v>
      </c>
    </row>
    <row r="1660" spans="1:9" ht="31.5">
      <c r="A1660" s="3" t="s">
        <v>2006</v>
      </c>
      <c r="B1660" s="61" t="s">
        <v>1976</v>
      </c>
      <c r="C1660" s="8">
        <v>0</v>
      </c>
      <c r="D1660" s="8">
        <v>0</v>
      </c>
      <c r="E1660" s="8">
        <v>0</v>
      </c>
      <c r="F1660" s="8">
        <f t="shared" si="524"/>
        <v>0</v>
      </c>
      <c r="G1660" s="8">
        <v>2124139</v>
      </c>
      <c r="H1660" s="8">
        <v>1.05100356465448</v>
      </c>
      <c r="I1660" s="8">
        <f t="shared" si="525"/>
        <v>0</v>
      </c>
    </row>
    <row r="1661" spans="1:9" ht="31.5">
      <c r="A1661" s="44" t="s">
        <v>2007</v>
      </c>
      <c r="B1661" s="69" t="s">
        <v>7</v>
      </c>
      <c r="C1661" s="43">
        <v>0</v>
      </c>
      <c r="D1661" s="43">
        <v>0</v>
      </c>
      <c r="E1661" s="43">
        <v>0</v>
      </c>
      <c r="F1661" s="43">
        <v>0</v>
      </c>
      <c r="G1661" s="43" t="s">
        <v>10</v>
      </c>
      <c r="H1661" s="43" t="s">
        <v>10</v>
      </c>
      <c r="I1661" s="43">
        <v>0</v>
      </c>
    </row>
    <row r="1662" spans="1:9" ht="78.75">
      <c r="A1662" s="44" t="s">
        <v>2008</v>
      </c>
      <c r="B1662" s="69" t="s">
        <v>8</v>
      </c>
      <c r="C1662" s="43">
        <v>0</v>
      </c>
      <c r="D1662" s="43">
        <v>0</v>
      </c>
      <c r="E1662" s="43">
        <v>0</v>
      </c>
      <c r="F1662" s="43">
        <v>0</v>
      </c>
      <c r="G1662" s="43" t="s">
        <v>10</v>
      </c>
      <c r="H1662" s="43" t="s">
        <v>10</v>
      </c>
      <c r="I1662" s="43">
        <v>0</v>
      </c>
    </row>
    <row r="1663" spans="1:9" ht="47.25">
      <c r="A1663" s="44" t="s">
        <v>2009</v>
      </c>
      <c r="B1663" s="69" t="s">
        <v>9</v>
      </c>
      <c r="C1663" s="43">
        <f>C1664+C1667</f>
        <v>719</v>
      </c>
      <c r="D1663" s="43">
        <f t="shared" ref="D1663:F1663" si="526">D1664+D1667</f>
        <v>831</v>
      </c>
      <c r="E1663" s="43">
        <f t="shared" si="526"/>
        <v>1040</v>
      </c>
      <c r="F1663" s="43">
        <f t="shared" si="526"/>
        <v>863.33333333333337</v>
      </c>
      <c r="G1663" s="43" t="s">
        <v>10</v>
      </c>
      <c r="H1663" s="43" t="s">
        <v>10</v>
      </c>
      <c r="I1663" s="43">
        <f t="shared" ref="I1663" si="527">I1664+I1667</f>
        <v>3935.0836899999999</v>
      </c>
    </row>
    <row r="1664" spans="1:9">
      <c r="A1664" s="3" t="s">
        <v>2010</v>
      </c>
      <c r="B1664" s="61" t="s">
        <v>54</v>
      </c>
      <c r="C1664" s="8">
        <f>SUM(C1665:C1666)</f>
        <v>656</v>
      </c>
      <c r="D1664" s="8">
        <f t="shared" ref="D1664:E1664" si="528">SUM(D1665:D1666)</f>
        <v>571</v>
      </c>
      <c r="E1664" s="8">
        <f t="shared" si="528"/>
        <v>720</v>
      </c>
      <c r="F1664" s="8">
        <f>SUM(F1665:F1666)</f>
        <v>649</v>
      </c>
      <c r="G1664" s="8" t="s">
        <v>1958</v>
      </c>
      <c r="H1664" s="8" t="s">
        <v>1958</v>
      </c>
      <c r="I1664" s="8">
        <f>SUM(I1665:I1666)</f>
        <v>2576.9604199999999</v>
      </c>
    </row>
    <row r="1665" spans="1:9" ht="47.25">
      <c r="A1665" s="3" t="s">
        <v>2011</v>
      </c>
      <c r="B1665" s="61" t="s">
        <v>1985</v>
      </c>
      <c r="C1665" s="8">
        <f>719-C1668</f>
        <v>656</v>
      </c>
      <c r="D1665" s="8">
        <f>831-D1668</f>
        <v>571</v>
      </c>
      <c r="E1665" s="8">
        <f>1040-E1668</f>
        <v>720</v>
      </c>
      <c r="F1665" s="8">
        <f t="shared" ref="F1665:F1666" si="529">(C1665+D1665+E1665)/3</f>
        <v>649</v>
      </c>
      <c r="G1665" s="8">
        <v>3777.9731093765095</v>
      </c>
      <c r="H1665" s="8">
        <v>1.05100356465448</v>
      </c>
      <c r="I1665" s="8">
        <f t="shared" ref="I1665:I1666" si="530">ROUND(F1665*SUM(G1665)*SUM(H1665)/1000,5)</f>
        <v>2576.9604199999999</v>
      </c>
    </row>
    <row r="1666" spans="1:9" ht="47.25">
      <c r="A1666" s="3" t="s">
        <v>2012</v>
      </c>
      <c r="B1666" s="61" t="s">
        <v>1987</v>
      </c>
      <c r="C1666" s="8">
        <v>0</v>
      </c>
      <c r="D1666" s="8">
        <v>0</v>
      </c>
      <c r="E1666" s="8">
        <v>0</v>
      </c>
      <c r="F1666" s="8">
        <f t="shared" si="529"/>
        <v>0</v>
      </c>
      <c r="G1666" s="8" t="s">
        <v>10</v>
      </c>
      <c r="H1666" s="8" t="s">
        <v>10</v>
      </c>
      <c r="I1666" s="8">
        <f t="shared" si="530"/>
        <v>0</v>
      </c>
    </row>
    <row r="1667" spans="1:9">
      <c r="A1667" s="3" t="s">
        <v>2013</v>
      </c>
      <c r="B1667" s="61" t="s">
        <v>53</v>
      </c>
      <c r="C1667" s="8">
        <f>SUM(C1668:C1669)</f>
        <v>63</v>
      </c>
      <c r="D1667" s="8">
        <f t="shared" ref="D1667:E1667" si="531">SUM(D1668:D1669)</f>
        <v>260</v>
      </c>
      <c r="E1667" s="8">
        <f t="shared" si="531"/>
        <v>320</v>
      </c>
      <c r="F1667" s="8">
        <f>SUM(F1668:F1669)</f>
        <v>214.33333333333334</v>
      </c>
      <c r="G1667" s="8" t="s">
        <v>1958</v>
      </c>
      <c r="H1667" s="8" t="s">
        <v>1958</v>
      </c>
      <c r="I1667" s="8">
        <f>SUM(I1668:I1669)</f>
        <v>1358.12327</v>
      </c>
    </row>
    <row r="1668" spans="1:9" ht="47.25">
      <c r="A1668" s="3" t="s">
        <v>2014</v>
      </c>
      <c r="B1668" s="61" t="s">
        <v>1985</v>
      </c>
      <c r="C1668" s="8">
        <v>63</v>
      </c>
      <c r="D1668" s="8">
        <v>260</v>
      </c>
      <c r="E1668" s="8">
        <v>320</v>
      </c>
      <c r="F1668" s="8">
        <f>(C1668+D1668+E1668)/3</f>
        <v>214.33333333333334</v>
      </c>
      <c r="G1668" s="8">
        <v>6029</v>
      </c>
      <c r="H1668" s="8">
        <v>1.05100356465448</v>
      </c>
      <c r="I1668" s="8">
        <f t="shared" ref="I1668" si="532">ROUND(F1668*SUM(G1668)*SUM(H1668)/1000,5)</f>
        <v>1358.12327</v>
      </c>
    </row>
    <row r="1669" spans="1:9" ht="47.25">
      <c r="A1669" s="3" t="s">
        <v>2015</v>
      </c>
      <c r="B1669" s="61" t="s">
        <v>1987</v>
      </c>
      <c r="C1669" s="8">
        <v>0</v>
      </c>
      <c r="D1669" s="8">
        <v>0</v>
      </c>
      <c r="E1669" s="8">
        <v>0</v>
      </c>
      <c r="F1669" s="8">
        <f>(C1669+D1669+E1669)/3</f>
        <v>0</v>
      </c>
      <c r="G1669" s="8" t="s">
        <v>10</v>
      </c>
      <c r="H1669" s="8" t="s">
        <v>10</v>
      </c>
      <c r="I1669" s="8">
        <f>ROUND(F1669*SUM(G1669)*SUM(H1669)/1000,5)</f>
        <v>0</v>
      </c>
    </row>
    <row r="1670" spans="1:9">
      <c r="A1670" s="32" t="s">
        <v>2016</v>
      </c>
      <c r="B1670" s="65" t="s">
        <v>2017</v>
      </c>
      <c r="C1670" s="38" t="s">
        <v>10</v>
      </c>
      <c r="D1670" s="38" t="s">
        <v>10</v>
      </c>
      <c r="E1670" s="38" t="s">
        <v>10</v>
      </c>
      <c r="F1670" s="38" t="s">
        <v>10</v>
      </c>
      <c r="G1670" s="38" t="s">
        <v>10</v>
      </c>
      <c r="H1670" s="38" t="s">
        <v>10</v>
      </c>
      <c r="I1670" s="38" t="s">
        <v>10</v>
      </c>
    </row>
    <row r="1671" spans="1:9" ht="81.75">
      <c r="A1671" s="34" t="s">
        <v>2018</v>
      </c>
      <c r="B1671" s="71" t="s">
        <v>2391</v>
      </c>
      <c r="C1671" s="43">
        <f>C1672+C1719+C1777+C1778+C1819</f>
        <v>3166.1779999999999</v>
      </c>
      <c r="D1671" s="43">
        <f>D1672+D1719+D1777+D1778+D1819</f>
        <v>595.18400000000008</v>
      </c>
      <c r="E1671" s="43">
        <f>E1672+E1719+E1777+E1778+E1819</f>
        <v>730.15399999999988</v>
      </c>
      <c r="F1671" s="43">
        <f>(C1671+D1671+E1671)/3</f>
        <v>1497.1719999999998</v>
      </c>
      <c r="G1671" s="43" t="s">
        <v>10</v>
      </c>
      <c r="H1671" s="43" t="s">
        <v>10</v>
      </c>
      <c r="I1671" s="43"/>
    </row>
    <row r="1672" spans="1:9" ht="31.5">
      <c r="A1672" s="34" t="s">
        <v>2019</v>
      </c>
      <c r="B1672" s="71" t="s">
        <v>5</v>
      </c>
      <c r="C1672" s="43">
        <f>C1673+C1691+C1703+C1709</f>
        <v>83.38300000000001</v>
      </c>
      <c r="D1672" s="43">
        <f t="shared" ref="D1672:E1672" si="533">D1673+D1691+D1703+D1709</f>
        <v>116.70100000000002</v>
      </c>
      <c r="E1672" s="43">
        <f t="shared" si="533"/>
        <v>50.274999999999999</v>
      </c>
      <c r="F1672" s="43">
        <f>(C1672+D1672+E1672)/3</f>
        <v>83.453000000000017</v>
      </c>
      <c r="G1672" s="43" t="s">
        <v>10</v>
      </c>
      <c r="H1672" s="43" t="s">
        <v>10</v>
      </c>
      <c r="I1672" s="43">
        <f t="shared" ref="I1672" si="534">I1673+I1691+I1703+I1709</f>
        <v>180385.86275473551</v>
      </c>
    </row>
    <row r="1673" spans="1:9">
      <c r="A1673" s="2" t="s">
        <v>2020</v>
      </c>
      <c r="B1673" s="49" t="s">
        <v>2021</v>
      </c>
      <c r="C1673" s="8">
        <f t="shared" ref="C1673" si="535">C1675+C1683</f>
        <v>72.032000000000011</v>
      </c>
      <c r="D1673" s="8">
        <f>D1675+D1683</f>
        <v>100.61600000000001</v>
      </c>
      <c r="E1673" s="8">
        <f>E1675+E1683</f>
        <v>39.130000000000003</v>
      </c>
      <c r="F1673" s="8">
        <f>(C1673+D1673+E1673)/3</f>
        <v>70.592666666666673</v>
      </c>
      <c r="G1673" s="8" t="s">
        <v>10</v>
      </c>
      <c r="H1673" s="8" t="s">
        <v>10</v>
      </c>
      <c r="I1673" s="8">
        <f>I1675+I1683</f>
        <v>125712.04265064545</v>
      </c>
    </row>
    <row r="1674" spans="1:9">
      <c r="A1674" s="2" t="s">
        <v>2022</v>
      </c>
      <c r="B1674" s="67" t="s">
        <v>2023</v>
      </c>
      <c r="C1674" s="8">
        <f>C1675+C1683</f>
        <v>72.032000000000011</v>
      </c>
      <c r="D1674" s="8">
        <f t="shared" ref="D1674:E1674" si="536">D1675+D1683</f>
        <v>100.61600000000001</v>
      </c>
      <c r="E1674" s="8">
        <f t="shared" si="536"/>
        <v>39.130000000000003</v>
      </c>
      <c r="F1674" s="8">
        <f>(C1674+D1674+E1674)/3</f>
        <v>70.592666666666673</v>
      </c>
      <c r="G1674" s="8" t="s">
        <v>10</v>
      </c>
      <c r="H1674" s="8" t="s">
        <v>10</v>
      </c>
      <c r="I1674" s="8">
        <f t="shared" ref="I1674" si="537">I1675+I1683</f>
        <v>125712.04265064545</v>
      </c>
    </row>
    <row r="1675" spans="1:9">
      <c r="A1675" s="2" t="s">
        <v>2024</v>
      </c>
      <c r="B1675" s="67" t="s">
        <v>53</v>
      </c>
      <c r="C1675" s="57">
        <f t="shared" ref="C1675:E1675" si="538">C1676+C1680</f>
        <v>36.347000000000001</v>
      </c>
      <c r="D1675" s="57">
        <f t="shared" si="538"/>
        <v>50.547000000000004</v>
      </c>
      <c r="E1675" s="57">
        <f t="shared" si="538"/>
        <v>17.144000000000002</v>
      </c>
      <c r="F1675" s="8">
        <f t="shared" ref="F1675:F1683" si="539">(C1675+D1675+E1675)/3</f>
        <v>34.679333333333339</v>
      </c>
      <c r="G1675" s="8" t="s">
        <v>10</v>
      </c>
      <c r="H1675" s="8" t="s">
        <v>10</v>
      </c>
      <c r="I1675" s="57">
        <f>I1676+I1680</f>
        <v>68045.94674570956</v>
      </c>
    </row>
    <row r="1676" spans="1:9" ht="31.5">
      <c r="A1676" s="2" t="s">
        <v>2025</v>
      </c>
      <c r="B1676" s="67" t="s">
        <v>2026</v>
      </c>
      <c r="C1676" s="6">
        <f>SUM(C1677:C1679)</f>
        <v>36.347000000000001</v>
      </c>
      <c r="D1676" s="6">
        <f t="shared" ref="D1676:E1676" si="540">SUM(D1677:D1679)</f>
        <v>50.547000000000004</v>
      </c>
      <c r="E1676" s="6">
        <f t="shared" si="540"/>
        <v>17.144000000000002</v>
      </c>
      <c r="F1676" s="8">
        <f t="shared" si="539"/>
        <v>34.679333333333339</v>
      </c>
      <c r="G1676" s="8" t="s">
        <v>10</v>
      </c>
      <c r="H1676" s="8" t="s">
        <v>10</v>
      </c>
      <c r="I1676" s="8">
        <f>SUM(I1677:I1679)</f>
        <v>68045.94674570956</v>
      </c>
    </row>
    <row r="1677" spans="1:9">
      <c r="A1677" s="2" t="s">
        <v>2027</v>
      </c>
      <c r="B1677" s="68" t="s">
        <v>37</v>
      </c>
      <c r="C1677" s="6">
        <v>18.164000000000001</v>
      </c>
      <c r="D1677" s="6">
        <v>38.17</v>
      </c>
      <c r="E1677" s="6">
        <v>14.996</v>
      </c>
      <c r="F1677" s="8">
        <f>(C1677+D1677+E1677)/3</f>
        <v>23.776666666666667</v>
      </c>
      <c r="G1677" s="6">
        <v>1727306.61</v>
      </c>
      <c r="H1677" s="6">
        <v>1.05100356465448</v>
      </c>
      <c r="I1677" s="8">
        <f>(F1677*G1677*H1677)/1000</f>
        <v>43164.289164362548</v>
      </c>
    </row>
    <row r="1678" spans="1:9">
      <c r="A1678" s="2" t="s">
        <v>2028</v>
      </c>
      <c r="B1678" s="68" t="s">
        <v>2029</v>
      </c>
      <c r="C1678" s="6">
        <v>18.163</v>
      </c>
      <c r="D1678" s="6">
        <v>12.377000000000001</v>
      </c>
      <c r="E1678" s="6">
        <v>2.1480000000000001</v>
      </c>
      <c r="F1678" s="8">
        <f t="shared" si="539"/>
        <v>10.896000000000001</v>
      </c>
      <c r="G1678" s="6">
        <v>2171414.67</v>
      </c>
      <c r="H1678" s="6">
        <v>1.05100356465448</v>
      </c>
      <c r="I1678" s="8">
        <f>IFERROR((F1678*G1678*H1678)/1000,0)</f>
        <v>24866.465029557992</v>
      </c>
    </row>
    <row r="1679" spans="1:9">
      <c r="A1679" s="2" t="s">
        <v>2030</v>
      </c>
      <c r="B1679" s="68" t="s">
        <v>2031</v>
      </c>
      <c r="C1679" s="6">
        <v>0.02</v>
      </c>
      <c r="D1679" s="6">
        <v>0</v>
      </c>
      <c r="E1679" s="6">
        <v>0</v>
      </c>
      <c r="F1679" s="8">
        <f t="shared" si="539"/>
        <v>6.6666666666666671E-3</v>
      </c>
      <c r="G1679" s="6">
        <v>2168292.14</v>
      </c>
      <c r="H1679" s="6">
        <v>1.05100356465448</v>
      </c>
      <c r="I1679" s="8">
        <f>IFERROR((F1679*G1679*H1679)/1000,0)</f>
        <v>15.192551789015273</v>
      </c>
    </row>
    <row r="1680" spans="1:9" ht="31.5">
      <c r="A1680" s="2" t="s">
        <v>2032</v>
      </c>
      <c r="B1680" s="67" t="s">
        <v>2033</v>
      </c>
      <c r="C1680" s="6">
        <f t="shared" ref="C1680:D1680" si="541">SUM(C1681:C1682)</f>
        <v>0</v>
      </c>
      <c r="D1680" s="6">
        <f t="shared" si="541"/>
        <v>0</v>
      </c>
      <c r="E1680" s="6">
        <f t="shared" ref="E1680" si="542">SUM(E1681:E1682)</f>
        <v>0</v>
      </c>
      <c r="F1680" s="8">
        <f t="shared" si="539"/>
        <v>0</v>
      </c>
      <c r="G1680" s="8" t="s">
        <v>10</v>
      </c>
      <c r="H1680" s="8" t="s">
        <v>10</v>
      </c>
      <c r="I1680" s="8">
        <f t="shared" ref="I1680" si="543">SUM(I1681:I1682)</f>
        <v>0</v>
      </c>
    </row>
    <row r="1681" spans="1:9">
      <c r="A1681" s="2" t="s">
        <v>2034</v>
      </c>
      <c r="B1681" s="68" t="s">
        <v>37</v>
      </c>
      <c r="C1681" s="6">
        <v>0</v>
      </c>
      <c r="D1681" s="6">
        <v>0</v>
      </c>
      <c r="E1681" s="6">
        <v>0</v>
      </c>
      <c r="F1681" s="8">
        <f t="shared" si="539"/>
        <v>0</v>
      </c>
      <c r="G1681" s="6" t="s">
        <v>10</v>
      </c>
      <c r="H1681" s="6">
        <v>1.05100356465448</v>
      </c>
      <c r="I1681" s="8">
        <f>IFERROR(F1681*G1681*H1681/1000,0)</f>
        <v>0</v>
      </c>
    </row>
    <row r="1682" spans="1:9">
      <c r="A1682" s="2" t="s">
        <v>2035</v>
      </c>
      <c r="B1682" s="68" t="s">
        <v>2029</v>
      </c>
      <c r="C1682" s="6">
        <v>0</v>
      </c>
      <c r="D1682" s="6">
        <v>0</v>
      </c>
      <c r="E1682" s="6">
        <v>0</v>
      </c>
      <c r="F1682" s="8">
        <f t="shared" si="539"/>
        <v>0</v>
      </c>
      <c r="G1682" s="6">
        <v>1038176.36</v>
      </c>
      <c r="H1682" s="6">
        <v>1.05100356465448</v>
      </c>
      <c r="I1682" s="8">
        <f>IFERROR((F1682*G1682*H1682)/1000,0)</f>
        <v>0</v>
      </c>
    </row>
    <row r="1683" spans="1:9">
      <c r="A1683" s="2" t="s">
        <v>2036</v>
      </c>
      <c r="B1683" s="67" t="s">
        <v>54</v>
      </c>
      <c r="C1683" s="57">
        <f>C1684+C1688</f>
        <v>35.685000000000002</v>
      </c>
      <c r="D1683" s="57">
        <f t="shared" ref="D1683:E1683" si="544">D1684+D1688</f>
        <v>50.069000000000003</v>
      </c>
      <c r="E1683" s="57">
        <f t="shared" si="544"/>
        <v>21.986000000000001</v>
      </c>
      <c r="F1683" s="8">
        <f t="shared" si="539"/>
        <v>35.913333333333334</v>
      </c>
      <c r="G1683" s="8" t="s">
        <v>10</v>
      </c>
      <c r="H1683" s="8" t="s">
        <v>10</v>
      </c>
      <c r="I1683" s="57">
        <f>I1684+I1688</f>
        <v>57666.095904935893</v>
      </c>
    </row>
    <row r="1684" spans="1:9" ht="31.5">
      <c r="A1684" s="2" t="s">
        <v>2037</v>
      </c>
      <c r="B1684" s="67" t="s">
        <v>2038</v>
      </c>
      <c r="C1684" s="6">
        <f>SUM(C1685:C1687)</f>
        <v>35.685000000000002</v>
      </c>
      <c r="D1684" s="6">
        <f>SUM(D1685:D1687)</f>
        <v>50.069000000000003</v>
      </c>
      <c r="E1684" s="6">
        <f>SUM(E1685:E1687)</f>
        <v>21.986000000000001</v>
      </c>
      <c r="F1684" s="8">
        <f>(C1684+D1684+E1684)/3</f>
        <v>35.913333333333334</v>
      </c>
      <c r="G1684" s="8" t="s">
        <v>10</v>
      </c>
      <c r="H1684" s="8" t="s">
        <v>10</v>
      </c>
      <c r="I1684" s="8">
        <f>SUM(I1685:I1687)</f>
        <v>57666.095904935893</v>
      </c>
    </row>
    <row r="1685" spans="1:9">
      <c r="A1685" s="2" t="s">
        <v>2039</v>
      </c>
      <c r="B1685" s="49" t="s">
        <v>37</v>
      </c>
      <c r="C1685" s="8">
        <v>13.984</v>
      </c>
      <c r="D1685" s="8">
        <f>33.116-0.055</f>
        <v>33.061</v>
      </c>
      <c r="E1685" s="8">
        <v>16.452000000000002</v>
      </c>
      <c r="F1685" s="8">
        <f>(C1685+D1685+E1685)/3</f>
        <v>21.165666666666667</v>
      </c>
      <c r="G1685" s="8">
        <v>1442190.09</v>
      </c>
      <c r="H1685" s="6">
        <v>1.05100356465448</v>
      </c>
      <c r="I1685" s="8">
        <f>(F1685*G1685*H1685)/1000</f>
        <v>32081.794176144398</v>
      </c>
    </row>
    <row r="1686" spans="1:9">
      <c r="A1686" s="2" t="s">
        <v>2040</v>
      </c>
      <c r="B1686" s="49" t="s">
        <v>2029</v>
      </c>
      <c r="C1686" s="6">
        <v>21.701000000000001</v>
      </c>
      <c r="D1686" s="6">
        <v>17.007999999999999</v>
      </c>
      <c r="E1686" s="6">
        <v>5.5339999999999998</v>
      </c>
      <c r="F1686" s="8">
        <f t="shared" ref="F1686:F1687" si="545">(C1686+D1686+E1686)/3</f>
        <v>14.747666666666667</v>
      </c>
      <c r="G1686" s="8">
        <v>1650616.06</v>
      </c>
      <c r="H1686" s="6">
        <v>1.05100356465448</v>
      </c>
      <c r="I1686" s="8">
        <f t="shared" ref="I1686" si="546">(F1686*G1686*H1686)/1000</f>
        <v>25584.301728791495</v>
      </c>
    </row>
    <row r="1687" spans="1:9">
      <c r="A1687" s="2" t="s">
        <v>2041</v>
      </c>
      <c r="B1687" s="49" t="s">
        <v>2031</v>
      </c>
      <c r="C1687" s="6">
        <v>0</v>
      </c>
      <c r="D1687" s="6">
        <v>0</v>
      </c>
      <c r="E1687" s="6">
        <v>0</v>
      </c>
      <c r="F1687" s="8">
        <f t="shared" si="545"/>
        <v>0</v>
      </c>
      <c r="G1687" s="6" t="s">
        <v>10</v>
      </c>
      <c r="H1687" s="6">
        <v>1.05100356465448</v>
      </c>
      <c r="I1687" s="8">
        <f>IFERROR(F1687*G1687*H1687/1000,0)</f>
        <v>0</v>
      </c>
    </row>
    <row r="1688" spans="1:9" ht="31.5">
      <c r="A1688" s="2" t="s">
        <v>2042</v>
      </c>
      <c r="B1688" s="67" t="s">
        <v>2033</v>
      </c>
      <c r="C1688" s="6">
        <f t="shared" ref="C1688:D1688" si="547">SUM(C1689:C1690)</f>
        <v>0</v>
      </c>
      <c r="D1688" s="6">
        <f t="shared" si="547"/>
        <v>0</v>
      </c>
      <c r="E1688" s="6">
        <f t="shared" ref="E1688" si="548">SUM(E1689:E1690)</f>
        <v>0</v>
      </c>
      <c r="F1688" s="8">
        <f>(C1688+D1688+E1688)/3</f>
        <v>0</v>
      </c>
      <c r="G1688" s="8" t="s">
        <v>10</v>
      </c>
      <c r="H1688" s="8" t="s">
        <v>10</v>
      </c>
      <c r="I1688" s="8">
        <f>SUM(I1689:I1690)</f>
        <v>0</v>
      </c>
    </row>
    <row r="1689" spans="1:9">
      <c r="A1689" s="2" t="s">
        <v>2043</v>
      </c>
      <c r="B1689" s="49" t="s">
        <v>37</v>
      </c>
      <c r="C1689" s="6">
        <v>0</v>
      </c>
      <c r="D1689" s="6">
        <v>0</v>
      </c>
      <c r="E1689" s="6">
        <v>0</v>
      </c>
      <c r="F1689" s="8">
        <f>(C1689+D1689+E1689)/3</f>
        <v>0</v>
      </c>
      <c r="G1689" s="6" t="s">
        <v>10</v>
      </c>
      <c r="H1689" s="6">
        <v>1.05100356465448</v>
      </c>
      <c r="I1689" s="8">
        <f>IFERROR(F1689*G1689*H1689/1000,0)</f>
        <v>0</v>
      </c>
    </row>
    <row r="1690" spans="1:9">
      <c r="A1690" s="2" t="s">
        <v>2044</v>
      </c>
      <c r="B1690" s="49" t="s">
        <v>2029</v>
      </c>
      <c r="C1690" s="6">
        <v>0</v>
      </c>
      <c r="D1690" s="6">
        <v>0</v>
      </c>
      <c r="E1690" s="6">
        <v>0</v>
      </c>
      <c r="F1690" s="8">
        <f>(C1690+D1690+E1690)/3</f>
        <v>0</v>
      </c>
      <c r="G1690" s="6">
        <v>1264874.55</v>
      </c>
      <c r="H1690" s="6">
        <v>1.05100356465448</v>
      </c>
      <c r="I1690" s="8">
        <f>IFERROR(F1690*G1690*H1690/1000,0)</f>
        <v>0</v>
      </c>
    </row>
    <row r="1691" spans="1:9">
      <c r="A1691" s="2" t="s">
        <v>2045</v>
      </c>
      <c r="B1691" s="49" t="s">
        <v>2046</v>
      </c>
      <c r="C1691" s="8">
        <f>C1692</f>
        <v>11.350999999999999</v>
      </c>
      <c r="D1691" s="8">
        <f t="shared" ref="D1691:E1691" si="549">D1692</f>
        <v>16.085000000000001</v>
      </c>
      <c r="E1691" s="8">
        <f t="shared" si="549"/>
        <v>11.144999999999998</v>
      </c>
      <c r="F1691" s="8">
        <f>(C1691+D1691+E1691)/3</f>
        <v>12.860333333333331</v>
      </c>
      <c r="G1691" s="8" t="s">
        <v>10</v>
      </c>
      <c r="H1691" s="8" t="s">
        <v>10</v>
      </c>
      <c r="I1691" s="8">
        <f t="shared" ref="I1691" si="550">I1692</f>
        <v>54673.820104090075</v>
      </c>
    </row>
    <row r="1692" spans="1:9">
      <c r="A1692" s="2" t="s">
        <v>2047</v>
      </c>
      <c r="B1692" s="67" t="s">
        <v>2023</v>
      </c>
      <c r="C1692" s="8">
        <f>C1693+C1697</f>
        <v>11.350999999999999</v>
      </c>
      <c r="D1692" s="8">
        <f t="shared" ref="D1692:E1692" si="551">D1693+D1697</f>
        <v>16.085000000000001</v>
      </c>
      <c r="E1692" s="8">
        <f t="shared" si="551"/>
        <v>11.144999999999998</v>
      </c>
      <c r="F1692" s="8">
        <f>(C1692+D1692+E1692)/3</f>
        <v>12.860333333333331</v>
      </c>
      <c r="G1692" s="8" t="s">
        <v>10</v>
      </c>
      <c r="H1692" s="8" t="s">
        <v>10</v>
      </c>
      <c r="I1692" s="8">
        <f t="shared" ref="I1692" si="552">I1693+I1697</f>
        <v>54673.820104090075</v>
      </c>
    </row>
    <row r="1693" spans="1:9">
      <c r="A1693" s="2" t="s">
        <v>2048</v>
      </c>
      <c r="B1693" s="67" t="s">
        <v>53</v>
      </c>
      <c r="C1693" s="57">
        <f t="shared" ref="C1693:E1693" si="553">C1694</f>
        <v>3.3889999999999998</v>
      </c>
      <c r="D1693" s="57">
        <f t="shared" si="553"/>
        <v>14.16</v>
      </c>
      <c r="E1693" s="57">
        <f t="shared" si="553"/>
        <v>2.0749999999999997</v>
      </c>
      <c r="F1693" s="8">
        <f t="shared" ref="F1693" si="554">(C1693+D1693+E1693)/3</f>
        <v>6.5413333333333332</v>
      </c>
      <c r="G1693" s="8" t="s">
        <v>10</v>
      </c>
      <c r="H1693" s="8" t="s">
        <v>10</v>
      </c>
      <c r="I1693" s="57">
        <f t="shared" ref="I1693" si="555">I1694</f>
        <v>35363.779409694318</v>
      </c>
    </row>
    <row r="1694" spans="1:9" ht="31.5">
      <c r="A1694" s="2" t="s">
        <v>2049</v>
      </c>
      <c r="B1694" s="67" t="s">
        <v>2038</v>
      </c>
      <c r="C1694" s="6">
        <f t="shared" ref="C1694:E1694" si="556">SUM(C1695:C1696)</f>
        <v>3.3889999999999998</v>
      </c>
      <c r="D1694" s="6">
        <f t="shared" si="556"/>
        <v>14.16</v>
      </c>
      <c r="E1694" s="6">
        <f t="shared" si="556"/>
        <v>2.0749999999999997</v>
      </c>
      <c r="F1694" s="8">
        <f>(C1694+D1694+E1694)/3</f>
        <v>6.5413333333333332</v>
      </c>
      <c r="G1694" s="8" t="s">
        <v>10</v>
      </c>
      <c r="H1694" s="8" t="s">
        <v>10</v>
      </c>
      <c r="I1694" s="8">
        <f>SUM(I1695:I1696)</f>
        <v>35363.779409694318</v>
      </c>
    </row>
    <row r="1695" spans="1:9">
      <c r="A1695" s="2" t="s">
        <v>2050</v>
      </c>
      <c r="B1695" s="49" t="s">
        <v>2029</v>
      </c>
      <c r="C1695" s="6">
        <v>2.972</v>
      </c>
      <c r="D1695" s="6">
        <f>2.833+11.327</f>
        <v>14.16</v>
      </c>
      <c r="E1695" s="6">
        <v>2.0299999999999998</v>
      </c>
      <c r="F1695" s="8">
        <f t="shared" ref="F1695:F1696" si="557">(C1695+D1695+E1695)/3</f>
        <v>6.3873333333333342</v>
      </c>
      <c r="G1695" s="8">
        <v>5179288.1100000003</v>
      </c>
      <c r="H1695" s="6">
        <v>1.05100356465448</v>
      </c>
      <c r="I1695" s="8">
        <f>IFERROR((F1695*G1695*H1695)/1000,0)</f>
        <v>34769.131332252648</v>
      </c>
    </row>
    <row r="1696" spans="1:9">
      <c r="A1696" s="2" t="s">
        <v>2051</v>
      </c>
      <c r="B1696" s="49" t="s">
        <v>2031</v>
      </c>
      <c r="C1696" s="6">
        <v>0.41699999999999998</v>
      </c>
      <c r="D1696" s="6">
        <v>0</v>
      </c>
      <c r="E1696" s="6">
        <v>4.4999999999999998E-2</v>
      </c>
      <c r="F1696" s="8">
        <f t="shared" si="557"/>
        <v>0.154</v>
      </c>
      <c r="G1696" s="8">
        <v>3673965.8</v>
      </c>
      <c r="H1696" s="6">
        <v>1.05100356465448</v>
      </c>
      <c r="I1696" s="8">
        <f t="shared" ref="I1696" si="558">IFERROR((F1696*G1696*H1696)/1000,0)</f>
        <v>594.64807744167183</v>
      </c>
    </row>
    <row r="1697" spans="1:9">
      <c r="A1697" s="2" t="s">
        <v>2052</v>
      </c>
      <c r="B1697" s="49" t="s">
        <v>54</v>
      </c>
      <c r="C1697" s="57">
        <f>C1698+C1701</f>
        <v>7.9619999999999997</v>
      </c>
      <c r="D1697" s="57">
        <f t="shared" ref="D1697:E1697" si="559">D1698+D1701</f>
        <v>1.925</v>
      </c>
      <c r="E1697" s="57">
        <f t="shared" si="559"/>
        <v>9.0699999999999985</v>
      </c>
      <c r="F1697" s="8">
        <f>(C1697+D1697+E1697)/3</f>
        <v>6.319</v>
      </c>
      <c r="G1697" s="8" t="s">
        <v>10</v>
      </c>
      <c r="H1697" s="8" t="s">
        <v>10</v>
      </c>
      <c r="I1697" s="57">
        <f>I1698+I1701</f>
        <v>19310.040694395753</v>
      </c>
    </row>
    <row r="1698" spans="1:9" ht="31.5">
      <c r="A1698" s="2" t="s">
        <v>2053</v>
      </c>
      <c r="B1698" s="67" t="s">
        <v>2038</v>
      </c>
      <c r="C1698" s="6">
        <f>SUM(C1699:C1700)</f>
        <v>7.9619999999999997</v>
      </c>
      <c r="D1698" s="6">
        <f>SUM(D1699:D1700)</f>
        <v>1.925</v>
      </c>
      <c r="E1698" s="6">
        <f>SUM(E1699:E1700)</f>
        <v>9.0699999999999985</v>
      </c>
      <c r="F1698" s="8">
        <f t="shared" ref="F1698:F1708" si="560">(C1698+D1698+E1698)/3</f>
        <v>6.319</v>
      </c>
      <c r="G1698" s="8" t="s">
        <v>10</v>
      </c>
      <c r="H1698" s="8" t="s">
        <v>10</v>
      </c>
      <c r="I1698" s="8">
        <f>SUM(I1699:I1700)</f>
        <v>19310.040694395753</v>
      </c>
    </row>
    <row r="1699" spans="1:9">
      <c r="A1699" s="2" t="s">
        <v>2054</v>
      </c>
      <c r="B1699" s="49" t="s">
        <v>37</v>
      </c>
      <c r="C1699" s="8">
        <v>2.19</v>
      </c>
      <c r="D1699" s="8">
        <v>1.4610000000000001</v>
      </c>
      <c r="E1699" s="8">
        <v>0.216</v>
      </c>
      <c r="F1699" s="8">
        <f t="shared" si="560"/>
        <v>1.2889999999999999</v>
      </c>
      <c r="G1699" s="8">
        <v>2420088.29</v>
      </c>
      <c r="H1699" s="6">
        <v>1.05100356465448</v>
      </c>
      <c r="I1699" s="8">
        <f t="shared" ref="I1699" si="561">(F1699*G1699*H1699)/1000</f>
        <v>3278.5991098238796</v>
      </c>
    </row>
    <row r="1700" spans="1:9">
      <c r="A1700" s="2" t="s">
        <v>2055</v>
      </c>
      <c r="B1700" s="49" t="s">
        <v>2029</v>
      </c>
      <c r="C1700" s="6">
        <v>5.7720000000000002</v>
      </c>
      <c r="D1700" s="6">
        <v>0.46400000000000002</v>
      </c>
      <c r="E1700" s="6">
        <v>8.8539999999999992</v>
      </c>
      <c r="F1700" s="8">
        <f t="shared" si="560"/>
        <v>5.03</v>
      </c>
      <c r="G1700" s="8">
        <v>3032497.16</v>
      </c>
      <c r="H1700" s="6">
        <v>1.05100356465448</v>
      </c>
      <c r="I1700" s="8">
        <f t="shared" ref="I1700" si="562">IFERROR((F1700*G1700*H1700)/1000,0)</f>
        <v>16031.441584571874</v>
      </c>
    </row>
    <row r="1701" spans="1:9" ht="31.5">
      <c r="A1701" s="2" t="s">
        <v>2056</v>
      </c>
      <c r="B1701" s="67" t="s">
        <v>2033</v>
      </c>
      <c r="C1701" s="6">
        <f>C1702</f>
        <v>0</v>
      </c>
      <c r="D1701" s="6">
        <f>D1702</f>
        <v>0</v>
      </c>
      <c r="E1701" s="6">
        <f>E1702</f>
        <v>0</v>
      </c>
      <c r="F1701" s="8">
        <f t="shared" si="560"/>
        <v>0</v>
      </c>
      <c r="G1701" s="8" t="s">
        <v>10</v>
      </c>
      <c r="H1701" s="8" t="s">
        <v>10</v>
      </c>
      <c r="I1701" s="6">
        <f>I1702</f>
        <v>0</v>
      </c>
    </row>
    <row r="1702" spans="1:9">
      <c r="A1702" s="2" t="s">
        <v>2057</v>
      </c>
      <c r="B1702" s="49" t="s">
        <v>2029</v>
      </c>
      <c r="C1702" s="6">
        <v>0</v>
      </c>
      <c r="D1702" s="6">
        <v>0</v>
      </c>
      <c r="E1702" s="6">
        <v>0</v>
      </c>
      <c r="F1702" s="8">
        <f t="shared" si="560"/>
        <v>0</v>
      </c>
      <c r="G1702" s="6">
        <v>1443632.43</v>
      </c>
      <c r="H1702" s="6">
        <v>1.05100356465448</v>
      </c>
      <c r="I1702" s="8">
        <f>IFERROR(F1702*G1702*H1702/1000,0)</f>
        <v>0</v>
      </c>
    </row>
    <row r="1703" spans="1:9">
      <c r="A1703" s="2" t="s">
        <v>2058</v>
      </c>
      <c r="B1703" s="49" t="s">
        <v>2059</v>
      </c>
      <c r="C1703" s="8">
        <f>C1704</f>
        <v>0</v>
      </c>
      <c r="D1703" s="8">
        <f t="shared" ref="D1703:E1703" si="563">D1704</f>
        <v>0</v>
      </c>
      <c r="E1703" s="8">
        <f t="shared" si="563"/>
        <v>0</v>
      </c>
      <c r="F1703" s="8">
        <f t="shared" si="560"/>
        <v>0</v>
      </c>
      <c r="G1703" s="8" t="s">
        <v>10</v>
      </c>
      <c r="H1703" s="8" t="s">
        <v>10</v>
      </c>
      <c r="I1703" s="8">
        <f t="shared" ref="I1703" si="564">I1704</f>
        <v>0</v>
      </c>
    </row>
    <row r="1704" spans="1:9">
      <c r="A1704" s="2" t="s">
        <v>2060</v>
      </c>
      <c r="B1704" s="67" t="s">
        <v>53</v>
      </c>
      <c r="C1704" s="6">
        <f>C1705+C1707</f>
        <v>0</v>
      </c>
      <c r="D1704" s="6">
        <f t="shared" ref="D1704:E1704" si="565">D1705+D1707</f>
        <v>0</v>
      </c>
      <c r="E1704" s="6">
        <f t="shared" si="565"/>
        <v>0</v>
      </c>
      <c r="F1704" s="6">
        <f t="shared" si="560"/>
        <v>0</v>
      </c>
      <c r="G1704" s="6" t="s">
        <v>10</v>
      </c>
      <c r="H1704" s="6" t="s">
        <v>10</v>
      </c>
      <c r="I1704" s="6">
        <f t="shared" ref="I1704" si="566">I1705+I1707</f>
        <v>0</v>
      </c>
    </row>
    <row r="1705" spans="1:9">
      <c r="A1705" s="2" t="s">
        <v>2061</v>
      </c>
      <c r="B1705" s="67" t="s">
        <v>2062</v>
      </c>
      <c r="C1705" s="6">
        <f>C1706</f>
        <v>0</v>
      </c>
      <c r="D1705" s="6">
        <f t="shared" ref="D1705:E1705" si="567">D1706</f>
        <v>0</v>
      </c>
      <c r="E1705" s="6">
        <f t="shared" si="567"/>
        <v>0</v>
      </c>
      <c r="F1705" s="8">
        <f t="shared" si="560"/>
        <v>0</v>
      </c>
      <c r="G1705" s="8" t="s">
        <v>10</v>
      </c>
      <c r="H1705" s="8" t="s">
        <v>10</v>
      </c>
      <c r="I1705" s="8">
        <f t="shared" ref="I1705" si="568">I1706</f>
        <v>0</v>
      </c>
    </row>
    <row r="1706" spans="1:9">
      <c r="A1706" s="2" t="s">
        <v>2063</v>
      </c>
      <c r="B1706" s="49" t="s">
        <v>2031</v>
      </c>
      <c r="C1706" s="6">
        <v>0</v>
      </c>
      <c r="D1706" s="6">
        <v>0</v>
      </c>
      <c r="E1706" s="6">
        <v>0</v>
      </c>
      <c r="F1706" s="8">
        <f t="shared" si="560"/>
        <v>0</v>
      </c>
      <c r="G1706" s="8">
        <v>9716836.1999999993</v>
      </c>
      <c r="H1706" s="6">
        <v>1.05100356465448</v>
      </c>
      <c r="I1706" s="8">
        <f t="shared" ref="I1706:I1718" si="569">IFERROR((F1706*G1706*H1706)/1000,0)</f>
        <v>0</v>
      </c>
    </row>
    <row r="1707" spans="1:9">
      <c r="A1707" s="2" t="s">
        <v>2064</v>
      </c>
      <c r="B1707" s="67" t="s">
        <v>2065</v>
      </c>
      <c r="C1707" s="6">
        <f>C1708</f>
        <v>0</v>
      </c>
      <c r="D1707" s="6">
        <f t="shared" ref="D1707:E1707" si="570">D1708</f>
        <v>0</v>
      </c>
      <c r="E1707" s="6">
        <f t="shared" si="570"/>
        <v>0</v>
      </c>
      <c r="F1707" s="8">
        <f t="shared" si="560"/>
        <v>0</v>
      </c>
      <c r="G1707" s="8" t="s">
        <v>10</v>
      </c>
      <c r="H1707" s="8" t="s">
        <v>10</v>
      </c>
      <c r="I1707" s="8">
        <f t="shared" ref="I1707" si="571">I1708</f>
        <v>0</v>
      </c>
    </row>
    <row r="1708" spans="1:9">
      <c r="A1708" s="2" t="s">
        <v>2066</v>
      </c>
      <c r="B1708" s="49" t="s">
        <v>2031</v>
      </c>
      <c r="C1708" s="6">
        <v>0</v>
      </c>
      <c r="D1708" s="6">
        <v>0</v>
      </c>
      <c r="E1708" s="6">
        <v>0</v>
      </c>
      <c r="F1708" s="8">
        <f t="shared" si="560"/>
        <v>0</v>
      </c>
      <c r="G1708" s="6" t="s">
        <v>10</v>
      </c>
      <c r="H1708" s="6">
        <v>1.05100356465448</v>
      </c>
      <c r="I1708" s="8">
        <f t="shared" ref="I1708" si="572">IFERROR((F1708*G1708*H1708)/1000,0)</f>
        <v>0</v>
      </c>
    </row>
    <row r="1709" spans="1:9">
      <c r="A1709" s="2" t="s">
        <v>2067</v>
      </c>
      <c r="B1709" s="49" t="s">
        <v>2068</v>
      </c>
      <c r="C1709" s="8">
        <f>C1710+C1715</f>
        <v>0</v>
      </c>
      <c r="D1709" s="8">
        <f t="shared" ref="D1709:E1709" si="573">D1710+D1715</f>
        <v>0</v>
      </c>
      <c r="E1709" s="8">
        <f t="shared" si="573"/>
        <v>0</v>
      </c>
      <c r="F1709" s="8">
        <f>(C1709+D1709+E1709)/3</f>
        <v>0</v>
      </c>
      <c r="G1709" s="8" t="s">
        <v>10</v>
      </c>
      <c r="H1709" s="8" t="s">
        <v>10</v>
      </c>
      <c r="I1709" s="8">
        <f t="shared" ref="I1709" si="574">I1710+I1715</f>
        <v>0</v>
      </c>
    </row>
    <row r="1710" spans="1:9">
      <c r="A1710" s="2" t="s">
        <v>2069</v>
      </c>
      <c r="B1710" s="67" t="s">
        <v>53</v>
      </c>
      <c r="C1710" s="6">
        <f>C1711</f>
        <v>0</v>
      </c>
      <c r="D1710" s="6">
        <f t="shared" ref="D1710:I1710" si="575">D1711</f>
        <v>0</v>
      </c>
      <c r="E1710" s="6">
        <f t="shared" si="575"/>
        <v>0</v>
      </c>
      <c r="F1710" s="6">
        <f>SUM(C1710:E1710)/3</f>
        <v>0</v>
      </c>
      <c r="G1710" s="6" t="s">
        <v>10</v>
      </c>
      <c r="H1710" s="6" t="s">
        <v>10</v>
      </c>
      <c r="I1710" s="6">
        <f t="shared" si="575"/>
        <v>0</v>
      </c>
    </row>
    <row r="1711" spans="1:9">
      <c r="A1711" s="2" t="s">
        <v>2070</v>
      </c>
      <c r="B1711" s="67" t="s">
        <v>2065</v>
      </c>
      <c r="C1711" s="6">
        <f t="shared" ref="C1711:D1711" si="576">SUM(C1712:C1714)</f>
        <v>0</v>
      </c>
      <c r="D1711" s="6">
        <f t="shared" si="576"/>
        <v>0</v>
      </c>
      <c r="E1711" s="6">
        <f t="shared" ref="E1711" si="577">SUM(E1712:E1714)</f>
        <v>0</v>
      </c>
      <c r="F1711" s="8">
        <f>(C1711+D1711+E1711)/3</f>
        <v>0</v>
      </c>
      <c r="G1711" s="8" t="s">
        <v>10</v>
      </c>
      <c r="H1711" s="8" t="s">
        <v>10</v>
      </c>
      <c r="I1711" s="8">
        <f t="shared" ref="I1711" si="578">SUM(I1712:I1714)</f>
        <v>0</v>
      </c>
    </row>
    <row r="1712" spans="1:9">
      <c r="A1712" s="2" t="s">
        <v>2071</v>
      </c>
      <c r="B1712" s="49" t="s">
        <v>2029</v>
      </c>
      <c r="C1712" s="6">
        <v>0</v>
      </c>
      <c r="D1712" s="6">
        <v>0</v>
      </c>
      <c r="E1712" s="6">
        <v>0</v>
      </c>
      <c r="F1712" s="8">
        <f t="shared" ref="F1712:F1714" si="579">(C1712+D1712+E1712)/3</f>
        <v>0</v>
      </c>
      <c r="G1712" s="6" t="s">
        <v>10</v>
      </c>
      <c r="H1712" s="6">
        <v>1.05100356465448</v>
      </c>
      <c r="I1712" s="8">
        <f t="shared" si="569"/>
        <v>0</v>
      </c>
    </row>
    <row r="1713" spans="1:9">
      <c r="A1713" s="2" t="s">
        <v>2072</v>
      </c>
      <c r="B1713" s="49" t="s">
        <v>2031</v>
      </c>
      <c r="C1713" s="6">
        <v>0</v>
      </c>
      <c r="D1713" s="6">
        <v>0</v>
      </c>
      <c r="E1713" s="6">
        <v>0</v>
      </c>
      <c r="F1713" s="8">
        <f t="shared" si="579"/>
        <v>0</v>
      </c>
      <c r="G1713" s="6" t="s">
        <v>10</v>
      </c>
      <c r="H1713" s="6">
        <v>1.05100356465448</v>
      </c>
      <c r="I1713" s="8">
        <f t="shared" si="569"/>
        <v>0</v>
      </c>
    </row>
    <row r="1714" spans="1:9">
      <c r="A1714" s="2" t="s">
        <v>2073</v>
      </c>
      <c r="B1714" s="49" t="s">
        <v>2074</v>
      </c>
      <c r="C1714" s="6">
        <v>0</v>
      </c>
      <c r="D1714" s="6">
        <v>0</v>
      </c>
      <c r="E1714" s="6">
        <v>0</v>
      </c>
      <c r="F1714" s="8">
        <f t="shared" si="579"/>
        <v>0</v>
      </c>
      <c r="G1714" s="6" t="s">
        <v>10</v>
      </c>
      <c r="H1714" s="6">
        <v>1.05100356465448</v>
      </c>
      <c r="I1714" s="8">
        <f t="shared" si="569"/>
        <v>0</v>
      </c>
    </row>
    <row r="1715" spans="1:9">
      <c r="A1715" s="2" t="s">
        <v>2075</v>
      </c>
      <c r="B1715" s="49" t="s">
        <v>54</v>
      </c>
      <c r="C1715" s="57">
        <f>C1716</f>
        <v>0</v>
      </c>
      <c r="D1715" s="57">
        <f t="shared" ref="D1715:E1715" si="580">D1716</f>
        <v>0</v>
      </c>
      <c r="E1715" s="57">
        <f t="shared" si="580"/>
        <v>0</v>
      </c>
      <c r="F1715" s="8">
        <f>(C1715+D1715+E1715)/3</f>
        <v>0</v>
      </c>
      <c r="G1715" s="8" t="s">
        <v>10</v>
      </c>
      <c r="H1715" s="8" t="s">
        <v>10</v>
      </c>
      <c r="I1715" s="57">
        <f t="shared" ref="I1715" si="581">I1716</f>
        <v>0</v>
      </c>
    </row>
    <row r="1716" spans="1:9">
      <c r="A1716" s="2" t="s">
        <v>2076</v>
      </c>
      <c r="B1716" s="67" t="s">
        <v>2065</v>
      </c>
      <c r="C1716" s="6">
        <f>SUM(C1717:C1718)</f>
        <v>0</v>
      </c>
      <c r="D1716" s="6">
        <f>SUM(D1717:D1718)</f>
        <v>0</v>
      </c>
      <c r="E1716" s="6">
        <f>SUM(E1717:E1718)</f>
        <v>0</v>
      </c>
      <c r="F1716" s="8">
        <f t="shared" ref="F1716:F1718" si="582">(C1716+D1716+E1716)/3</f>
        <v>0</v>
      </c>
      <c r="G1716" s="8" t="s">
        <v>10</v>
      </c>
      <c r="H1716" s="8" t="s">
        <v>10</v>
      </c>
      <c r="I1716" s="8">
        <f>SUM(I1717:I1718)</f>
        <v>0</v>
      </c>
    </row>
    <row r="1717" spans="1:9">
      <c r="A1717" s="2" t="s">
        <v>2077</v>
      </c>
      <c r="B1717" s="49" t="s">
        <v>2029</v>
      </c>
      <c r="C1717" s="6">
        <v>0</v>
      </c>
      <c r="D1717" s="6">
        <v>0</v>
      </c>
      <c r="E1717" s="6">
        <v>0</v>
      </c>
      <c r="F1717" s="8">
        <f t="shared" si="582"/>
        <v>0</v>
      </c>
      <c r="G1717" s="6" t="s">
        <v>10</v>
      </c>
      <c r="H1717" s="6">
        <v>1.05100356465448</v>
      </c>
      <c r="I1717" s="8">
        <f t="shared" si="569"/>
        <v>0</v>
      </c>
    </row>
    <row r="1718" spans="1:9">
      <c r="A1718" s="2" t="s">
        <v>2078</v>
      </c>
      <c r="B1718" s="49" t="s">
        <v>2031</v>
      </c>
      <c r="C1718" s="6">
        <v>0</v>
      </c>
      <c r="D1718" s="6">
        <v>0</v>
      </c>
      <c r="E1718" s="6">
        <v>0</v>
      </c>
      <c r="F1718" s="8">
        <f t="shared" si="582"/>
        <v>0</v>
      </c>
      <c r="G1718" s="6" t="s">
        <v>10</v>
      </c>
      <c r="H1718" s="6">
        <v>1.05100356465448</v>
      </c>
      <c r="I1718" s="8">
        <f t="shared" si="569"/>
        <v>0</v>
      </c>
    </row>
    <row r="1719" spans="1:9" ht="31.5">
      <c r="A1719" s="34" t="s">
        <v>2079</v>
      </c>
      <c r="B1719" s="71" t="s">
        <v>6</v>
      </c>
      <c r="C1719" s="43">
        <f>C1720+C1757</f>
        <v>1.615</v>
      </c>
      <c r="D1719" s="43">
        <f>D1720+D1757</f>
        <v>1.4430000000000001</v>
      </c>
      <c r="E1719" s="43">
        <f>E1720+E1757</f>
        <v>0.80900000000000005</v>
      </c>
      <c r="F1719" s="43">
        <f>(C1719+D1719+E1719)/3</f>
        <v>1.2889999999999999</v>
      </c>
      <c r="G1719" s="43" t="s">
        <v>10</v>
      </c>
      <c r="H1719" s="43" t="s">
        <v>10</v>
      </c>
      <c r="I1719" s="43">
        <f>I1720+I1757</f>
        <v>3180.0326947628009</v>
      </c>
    </row>
    <row r="1720" spans="1:9">
      <c r="A1720" s="2" t="s">
        <v>2080</v>
      </c>
      <c r="B1720" s="49" t="s">
        <v>2081</v>
      </c>
      <c r="C1720" s="8">
        <f t="shared" ref="C1720:E1720" si="583">C1721+C1746</f>
        <v>1.3049999999999999</v>
      </c>
      <c r="D1720" s="8">
        <f t="shared" si="583"/>
        <v>0.85499999999999998</v>
      </c>
      <c r="E1720" s="8">
        <f t="shared" si="583"/>
        <v>0.52400000000000002</v>
      </c>
      <c r="F1720" s="8">
        <f>(C1720+D1720+E1720)/3</f>
        <v>0.89466666666666672</v>
      </c>
      <c r="G1720" s="8" t="s">
        <v>10</v>
      </c>
      <c r="H1720" s="8" t="s">
        <v>10</v>
      </c>
      <c r="I1720" s="8">
        <f t="shared" ref="I1720" si="584">I1721+I1746</f>
        <v>2099.7208390990136</v>
      </c>
    </row>
    <row r="1721" spans="1:9">
      <c r="A1721" s="2" t="s">
        <v>2082</v>
      </c>
      <c r="B1721" s="67" t="s">
        <v>53</v>
      </c>
      <c r="C1721" s="8">
        <f t="shared" ref="C1721:E1721" si="585">C1722+C1725+C1730+C1735+C1738+C1743</f>
        <v>1.2949999999999999</v>
      </c>
      <c r="D1721" s="8">
        <f t="shared" si="585"/>
        <v>0.56000000000000005</v>
      </c>
      <c r="E1721" s="8">
        <f t="shared" si="585"/>
        <v>0.52400000000000002</v>
      </c>
      <c r="F1721" s="8">
        <f t="shared" ref="F1721:F1748" si="586">(C1721+D1721+E1721)/3</f>
        <v>0.79300000000000004</v>
      </c>
      <c r="G1721" s="8" t="s">
        <v>10</v>
      </c>
      <c r="H1721" s="8" t="s">
        <v>10</v>
      </c>
      <c r="I1721" s="8">
        <f t="shared" ref="I1721" si="587">I1722+I1725+I1730+I1735+I1738+I1743</f>
        <v>1778.2747712746459</v>
      </c>
    </row>
    <row r="1722" spans="1:9" ht="31.5">
      <c r="A1722" s="2" t="s">
        <v>2083</v>
      </c>
      <c r="B1722" s="67" t="s">
        <v>2084</v>
      </c>
      <c r="C1722" s="6">
        <f t="shared" ref="C1722:D1722" si="588">SUM(C1723:C1724)</f>
        <v>0</v>
      </c>
      <c r="D1722" s="6">
        <f t="shared" si="588"/>
        <v>0</v>
      </c>
      <c r="E1722" s="6">
        <f t="shared" ref="E1722" si="589">SUM(E1723:E1724)</f>
        <v>0</v>
      </c>
      <c r="F1722" s="8">
        <f t="shared" si="586"/>
        <v>0</v>
      </c>
      <c r="G1722" s="8" t="s">
        <v>10</v>
      </c>
      <c r="H1722" s="8" t="s">
        <v>10</v>
      </c>
      <c r="I1722" s="8">
        <f>SUM(I1723:I1724)</f>
        <v>0</v>
      </c>
    </row>
    <row r="1723" spans="1:9">
      <c r="A1723" s="2" t="s">
        <v>2085</v>
      </c>
      <c r="B1723" s="68" t="s">
        <v>37</v>
      </c>
      <c r="C1723" s="6">
        <v>0</v>
      </c>
      <c r="D1723" s="6">
        <v>0</v>
      </c>
      <c r="E1723" s="6">
        <v>0</v>
      </c>
      <c r="F1723" s="8">
        <f t="shared" si="586"/>
        <v>0</v>
      </c>
      <c r="G1723" s="6">
        <v>1840111.58</v>
      </c>
      <c r="H1723" s="6">
        <v>1.05100356465448</v>
      </c>
      <c r="I1723" s="8">
        <f t="shared" ref="I1723:I1745" si="590">IFERROR((F1723*G1723*H1723)/1000,0)</f>
        <v>0</v>
      </c>
    </row>
    <row r="1724" spans="1:9">
      <c r="A1724" s="2" t="s">
        <v>2086</v>
      </c>
      <c r="B1724" s="68" t="s">
        <v>2029</v>
      </c>
      <c r="C1724" s="6">
        <v>0</v>
      </c>
      <c r="D1724" s="6">
        <v>0</v>
      </c>
      <c r="E1724" s="6">
        <v>0</v>
      </c>
      <c r="F1724" s="8">
        <f t="shared" si="586"/>
        <v>0</v>
      </c>
      <c r="G1724" s="6">
        <v>2488623.69</v>
      </c>
      <c r="H1724" s="6">
        <v>1.05100356465448</v>
      </c>
      <c r="I1724" s="8">
        <f t="shared" si="590"/>
        <v>0</v>
      </c>
    </row>
    <row r="1725" spans="1:9" ht="31.5">
      <c r="A1725" s="2" t="s">
        <v>2087</v>
      </c>
      <c r="B1725" s="67" t="s">
        <v>2088</v>
      </c>
      <c r="C1725" s="6">
        <f t="shared" ref="C1725:E1725" si="591">SUM(C1726:C1729)</f>
        <v>1.2949999999999999</v>
      </c>
      <c r="D1725" s="6">
        <f t="shared" si="591"/>
        <v>0.56000000000000005</v>
      </c>
      <c r="E1725" s="6">
        <f t="shared" si="591"/>
        <v>0.52400000000000002</v>
      </c>
      <c r="F1725" s="8">
        <f t="shared" si="586"/>
        <v>0.79300000000000004</v>
      </c>
      <c r="G1725" s="8" t="s">
        <v>10</v>
      </c>
      <c r="H1725" s="8" t="s">
        <v>10</v>
      </c>
      <c r="I1725" s="8">
        <f>SUM(I1726:I1729)</f>
        <v>1778.2747712746459</v>
      </c>
    </row>
    <row r="1726" spans="1:9">
      <c r="A1726" s="2" t="s">
        <v>2089</v>
      </c>
      <c r="B1726" s="68" t="s">
        <v>37</v>
      </c>
      <c r="C1726" s="6">
        <v>0.27</v>
      </c>
      <c r="D1726" s="6">
        <v>0.44</v>
      </c>
      <c r="E1726" s="6">
        <v>0.52400000000000002</v>
      </c>
      <c r="F1726" s="8">
        <f t="shared" si="586"/>
        <v>0.41133333333333333</v>
      </c>
      <c r="G1726" s="8">
        <v>1840111.58</v>
      </c>
      <c r="H1726" s="6">
        <v>1.05100356465448</v>
      </c>
      <c r="I1726" s="8">
        <f t="shared" si="590"/>
        <v>795.50378871613736</v>
      </c>
    </row>
    <row r="1727" spans="1:9">
      <c r="A1727" s="2" t="s">
        <v>2090</v>
      </c>
      <c r="B1727" s="68" t="s">
        <v>2029</v>
      </c>
      <c r="C1727" s="6">
        <v>1.0249999999999999</v>
      </c>
      <c r="D1727" s="6">
        <v>0</v>
      </c>
      <c r="E1727" s="6">
        <v>0</v>
      </c>
      <c r="F1727" s="8">
        <f t="shared" si="586"/>
        <v>0.34166666666666662</v>
      </c>
      <c r="G1727" s="8">
        <v>2488623.69</v>
      </c>
      <c r="H1727" s="6">
        <v>1.05100356465448</v>
      </c>
      <c r="I1727" s="8">
        <f t="shared" si="590"/>
        <v>893.64705950180826</v>
      </c>
    </row>
    <row r="1728" spans="1:9">
      <c r="A1728" s="2" t="s">
        <v>2091</v>
      </c>
      <c r="B1728" s="68" t="s">
        <v>2031</v>
      </c>
      <c r="C1728" s="6">
        <v>0</v>
      </c>
      <c r="D1728" s="6">
        <v>0.12</v>
      </c>
      <c r="E1728" s="6">
        <v>0</v>
      </c>
      <c r="F1728" s="8">
        <f t="shared" si="586"/>
        <v>0.04</v>
      </c>
      <c r="G1728" s="8">
        <v>2119971.9500000002</v>
      </c>
      <c r="H1728" s="6">
        <v>1.05100356465448</v>
      </c>
      <c r="I1728" s="8">
        <f t="shared" si="590"/>
        <v>89.123923056700363</v>
      </c>
    </row>
    <row r="1729" spans="1:9">
      <c r="A1729" s="2" t="s">
        <v>2092</v>
      </c>
      <c r="B1729" s="68" t="s">
        <v>2093</v>
      </c>
      <c r="C1729" s="6">
        <v>0</v>
      </c>
      <c r="D1729" s="6">
        <v>0</v>
      </c>
      <c r="E1729" s="6">
        <v>0</v>
      </c>
      <c r="F1729" s="8">
        <f t="shared" si="586"/>
        <v>0</v>
      </c>
      <c r="G1729" s="8">
        <v>3843661.77</v>
      </c>
      <c r="H1729" s="6">
        <v>1.05100356465448</v>
      </c>
      <c r="I1729" s="8">
        <f t="shared" si="590"/>
        <v>0</v>
      </c>
    </row>
    <row r="1730" spans="1:9" ht="31.5">
      <c r="A1730" s="2" t="s">
        <v>2094</v>
      </c>
      <c r="B1730" s="67" t="s">
        <v>2095</v>
      </c>
      <c r="C1730" s="6">
        <f>SUM(C1731:C1734)</f>
        <v>0</v>
      </c>
      <c r="D1730" s="6">
        <f>SUM(D1731:D1734)</f>
        <v>0</v>
      </c>
      <c r="E1730" s="6">
        <f>SUM(E1731:E1734)</f>
        <v>0</v>
      </c>
      <c r="F1730" s="8">
        <f t="shared" si="586"/>
        <v>0</v>
      </c>
      <c r="G1730" s="8" t="s">
        <v>10</v>
      </c>
      <c r="H1730" s="8" t="s">
        <v>10</v>
      </c>
      <c r="I1730" s="8">
        <f>SUM(I1731:I1734)</f>
        <v>0</v>
      </c>
    </row>
    <row r="1731" spans="1:9">
      <c r="A1731" s="2" t="s">
        <v>2096</v>
      </c>
      <c r="B1731" s="68" t="s">
        <v>37</v>
      </c>
      <c r="C1731" s="6">
        <v>0</v>
      </c>
      <c r="D1731" s="6">
        <v>0</v>
      </c>
      <c r="E1731" s="6">
        <v>0</v>
      </c>
      <c r="F1731" s="8">
        <f t="shared" si="586"/>
        <v>0</v>
      </c>
      <c r="G1731" s="8">
        <v>6610407.5300000003</v>
      </c>
      <c r="H1731" s="6">
        <v>1.05100356465448</v>
      </c>
      <c r="I1731" s="8">
        <f t="shared" si="590"/>
        <v>0</v>
      </c>
    </row>
    <row r="1732" spans="1:9">
      <c r="A1732" s="2" t="s">
        <v>2097</v>
      </c>
      <c r="B1732" s="68" t="s">
        <v>2029</v>
      </c>
      <c r="C1732" s="6">
        <v>0</v>
      </c>
      <c r="D1732" s="6">
        <v>0</v>
      </c>
      <c r="E1732" s="6">
        <v>0</v>
      </c>
      <c r="F1732" s="8">
        <f t="shared" si="586"/>
        <v>0</v>
      </c>
      <c r="G1732" s="8">
        <v>5692521.5</v>
      </c>
      <c r="H1732" s="6">
        <v>1.05100356465448</v>
      </c>
      <c r="I1732" s="8">
        <f t="shared" si="590"/>
        <v>0</v>
      </c>
    </row>
    <row r="1733" spans="1:9">
      <c r="A1733" s="2" t="s">
        <v>2098</v>
      </c>
      <c r="B1733" s="68" t="s">
        <v>2031</v>
      </c>
      <c r="C1733" s="6">
        <v>0</v>
      </c>
      <c r="D1733" s="6">
        <v>0</v>
      </c>
      <c r="E1733" s="6">
        <v>0</v>
      </c>
      <c r="F1733" s="8">
        <f t="shared" si="586"/>
        <v>0</v>
      </c>
      <c r="G1733" s="8">
        <v>3733628.33</v>
      </c>
      <c r="H1733" s="6">
        <v>1.05100356465448</v>
      </c>
      <c r="I1733" s="8">
        <f t="shared" si="590"/>
        <v>0</v>
      </c>
    </row>
    <row r="1734" spans="1:9">
      <c r="A1734" s="2" t="s">
        <v>2099</v>
      </c>
      <c r="B1734" s="68" t="s">
        <v>2093</v>
      </c>
      <c r="C1734" s="6">
        <v>0</v>
      </c>
      <c r="D1734" s="6">
        <v>0</v>
      </c>
      <c r="E1734" s="6">
        <v>0</v>
      </c>
      <c r="F1734" s="8">
        <f t="shared" si="586"/>
        <v>0</v>
      </c>
      <c r="G1734" s="8">
        <v>5090578.57</v>
      </c>
      <c r="H1734" s="6">
        <v>1.05100356465448</v>
      </c>
      <c r="I1734" s="8">
        <f t="shared" si="590"/>
        <v>0</v>
      </c>
    </row>
    <row r="1735" spans="1:9" ht="31.5">
      <c r="A1735" s="2" t="s">
        <v>2100</v>
      </c>
      <c r="B1735" s="67" t="s">
        <v>2101</v>
      </c>
      <c r="C1735" s="6">
        <f t="shared" ref="C1735:E1735" si="592">SUM(C1736:C1737)</f>
        <v>0</v>
      </c>
      <c r="D1735" s="6">
        <f t="shared" si="592"/>
        <v>0</v>
      </c>
      <c r="E1735" s="6">
        <f t="shared" si="592"/>
        <v>0</v>
      </c>
      <c r="F1735" s="8">
        <f t="shared" si="586"/>
        <v>0</v>
      </c>
      <c r="G1735" s="8" t="s">
        <v>10</v>
      </c>
      <c r="H1735" s="8" t="s">
        <v>10</v>
      </c>
      <c r="I1735" s="8">
        <f t="shared" ref="I1735" si="593">SUM(I1736:I1737)</f>
        <v>0</v>
      </c>
    </row>
    <row r="1736" spans="1:9">
      <c r="A1736" s="2" t="s">
        <v>2102</v>
      </c>
      <c r="B1736" s="49" t="s">
        <v>2029</v>
      </c>
      <c r="C1736" s="6">
        <v>0</v>
      </c>
      <c r="D1736" s="6">
        <v>0</v>
      </c>
      <c r="E1736" s="6">
        <v>0</v>
      </c>
      <c r="F1736" s="8">
        <f t="shared" si="586"/>
        <v>0</v>
      </c>
      <c r="G1736" s="8">
        <v>10059866.779999999</v>
      </c>
      <c r="H1736" s="8" t="s">
        <v>10</v>
      </c>
      <c r="I1736" s="8">
        <f t="shared" si="590"/>
        <v>0</v>
      </c>
    </row>
    <row r="1737" spans="1:9">
      <c r="A1737" s="2" t="s">
        <v>2103</v>
      </c>
      <c r="B1737" s="49" t="s">
        <v>2031</v>
      </c>
      <c r="C1737" s="6">
        <v>0</v>
      </c>
      <c r="D1737" s="6">
        <v>0</v>
      </c>
      <c r="E1737" s="6">
        <v>0</v>
      </c>
      <c r="F1737" s="8">
        <f t="shared" si="586"/>
        <v>0</v>
      </c>
      <c r="G1737" s="8">
        <v>8279323.9900000002</v>
      </c>
      <c r="H1737" s="8" t="s">
        <v>10</v>
      </c>
      <c r="I1737" s="8">
        <f t="shared" si="590"/>
        <v>0</v>
      </c>
    </row>
    <row r="1738" spans="1:9" ht="31.5">
      <c r="A1738" s="2" t="s">
        <v>2104</v>
      </c>
      <c r="B1738" s="67" t="s">
        <v>2105</v>
      </c>
      <c r="C1738" s="6">
        <f t="shared" ref="C1738:E1738" si="594">SUM(C1739:C1742)</f>
        <v>0</v>
      </c>
      <c r="D1738" s="6">
        <f t="shared" si="594"/>
        <v>0</v>
      </c>
      <c r="E1738" s="6">
        <f t="shared" si="594"/>
        <v>0</v>
      </c>
      <c r="F1738" s="8">
        <f t="shared" si="586"/>
        <v>0</v>
      </c>
      <c r="G1738" s="8" t="s">
        <v>10</v>
      </c>
      <c r="H1738" s="8" t="s">
        <v>10</v>
      </c>
      <c r="I1738" s="8">
        <f t="shared" ref="I1738" si="595">SUM(I1739:I1742)</f>
        <v>0</v>
      </c>
    </row>
    <row r="1739" spans="1:9">
      <c r="A1739" s="2" t="s">
        <v>2106</v>
      </c>
      <c r="B1739" s="49" t="str">
        <f>B1723</f>
        <v>Cечение провода до 50 кв. мм включительно</v>
      </c>
      <c r="C1739" s="6">
        <v>0</v>
      </c>
      <c r="D1739" s="6">
        <v>0</v>
      </c>
      <c r="E1739" s="6">
        <v>0</v>
      </c>
      <c r="F1739" s="8">
        <f t="shared" si="586"/>
        <v>0</v>
      </c>
      <c r="G1739" s="8">
        <v>5371125.75</v>
      </c>
      <c r="H1739" s="6">
        <v>1.05100356465448</v>
      </c>
      <c r="I1739" s="8">
        <f t="shared" si="590"/>
        <v>0</v>
      </c>
    </row>
    <row r="1740" spans="1:9">
      <c r="A1740" s="2" t="s">
        <v>2107</v>
      </c>
      <c r="B1740" s="49" t="s">
        <v>2029</v>
      </c>
      <c r="C1740" s="6">
        <v>0</v>
      </c>
      <c r="D1740" s="6">
        <v>0</v>
      </c>
      <c r="E1740" s="6">
        <v>0</v>
      </c>
      <c r="F1740" s="8">
        <f t="shared" si="586"/>
        <v>0</v>
      </c>
      <c r="G1740" s="8">
        <v>6684180.1299999999</v>
      </c>
      <c r="H1740" s="6">
        <v>1.05100356465448</v>
      </c>
      <c r="I1740" s="8">
        <f t="shared" si="590"/>
        <v>0</v>
      </c>
    </row>
    <row r="1741" spans="1:9">
      <c r="A1741" s="2" t="s">
        <v>2108</v>
      </c>
      <c r="B1741" s="49" t="s">
        <v>2031</v>
      </c>
      <c r="C1741" s="6">
        <v>0</v>
      </c>
      <c r="D1741" s="6">
        <v>0</v>
      </c>
      <c r="E1741" s="6">
        <v>0</v>
      </c>
      <c r="F1741" s="8">
        <f t="shared" si="586"/>
        <v>0</v>
      </c>
      <c r="G1741" s="8">
        <v>4680400.4400000004</v>
      </c>
      <c r="H1741" s="6">
        <v>1.05100356465448</v>
      </c>
      <c r="I1741" s="8">
        <f t="shared" si="590"/>
        <v>0</v>
      </c>
    </row>
    <row r="1742" spans="1:9">
      <c r="A1742" s="2" t="s">
        <v>2109</v>
      </c>
      <c r="B1742" s="68" t="s">
        <v>2093</v>
      </c>
      <c r="C1742" s="6">
        <v>0</v>
      </c>
      <c r="D1742" s="6">
        <v>0</v>
      </c>
      <c r="E1742" s="6">
        <v>0</v>
      </c>
      <c r="F1742" s="8">
        <f t="shared" si="586"/>
        <v>0</v>
      </c>
      <c r="G1742" s="8">
        <v>4982433.84</v>
      </c>
      <c r="H1742" s="8" t="s">
        <v>10</v>
      </c>
      <c r="I1742" s="8">
        <f t="shared" si="590"/>
        <v>0</v>
      </c>
    </row>
    <row r="1743" spans="1:9" ht="31.5">
      <c r="A1743" s="2" t="s">
        <v>2110</v>
      </c>
      <c r="B1743" s="67" t="s">
        <v>2111</v>
      </c>
      <c r="C1743" s="6">
        <f t="shared" ref="C1743:E1743" si="596">SUM(C1744:C1745)</f>
        <v>0</v>
      </c>
      <c r="D1743" s="6">
        <f t="shared" si="596"/>
        <v>0</v>
      </c>
      <c r="E1743" s="6">
        <f t="shared" si="596"/>
        <v>0</v>
      </c>
      <c r="F1743" s="8">
        <f t="shared" si="586"/>
        <v>0</v>
      </c>
      <c r="G1743" s="8" t="s">
        <v>10</v>
      </c>
      <c r="H1743" s="8" t="s">
        <v>10</v>
      </c>
      <c r="I1743" s="8">
        <f>SUM(I1744:I1745)</f>
        <v>0</v>
      </c>
    </row>
    <row r="1744" spans="1:9">
      <c r="A1744" s="2" t="s">
        <v>2112</v>
      </c>
      <c r="B1744" s="68" t="s">
        <v>2031</v>
      </c>
      <c r="C1744" s="6">
        <v>0</v>
      </c>
      <c r="D1744" s="6">
        <v>0</v>
      </c>
      <c r="E1744" s="6">
        <v>0</v>
      </c>
      <c r="F1744" s="8">
        <f t="shared" si="586"/>
        <v>0</v>
      </c>
      <c r="G1744" s="6" t="s">
        <v>10</v>
      </c>
      <c r="H1744" s="6">
        <v>1.05100356465448</v>
      </c>
      <c r="I1744" s="8">
        <f t="shared" si="590"/>
        <v>0</v>
      </c>
    </row>
    <row r="1745" spans="1:9">
      <c r="A1745" s="2" t="s">
        <v>2113</v>
      </c>
      <c r="B1745" s="68" t="s">
        <v>2093</v>
      </c>
      <c r="C1745" s="6">
        <v>0</v>
      </c>
      <c r="D1745" s="6">
        <v>0</v>
      </c>
      <c r="E1745" s="6">
        <v>0</v>
      </c>
      <c r="F1745" s="8">
        <f t="shared" si="586"/>
        <v>0</v>
      </c>
      <c r="G1745" s="6" t="s">
        <v>10</v>
      </c>
      <c r="H1745" s="6">
        <v>1.05100356465448</v>
      </c>
      <c r="I1745" s="8">
        <f t="shared" si="590"/>
        <v>0</v>
      </c>
    </row>
    <row r="1746" spans="1:9">
      <c r="A1746" s="1" t="s">
        <v>2114</v>
      </c>
      <c r="B1746" s="49" t="s">
        <v>54</v>
      </c>
      <c r="C1746" s="8">
        <f t="shared" ref="C1746:E1746" si="597">C1747+C1749+C1753</f>
        <v>0.01</v>
      </c>
      <c r="D1746" s="8">
        <f t="shared" si="597"/>
        <v>0.29499999999999998</v>
      </c>
      <c r="E1746" s="8">
        <f t="shared" si="597"/>
        <v>0</v>
      </c>
      <c r="F1746" s="8">
        <f t="shared" si="586"/>
        <v>0.10166666666666667</v>
      </c>
      <c r="G1746" s="8" t="s">
        <v>10</v>
      </c>
      <c r="H1746" s="8" t="s">
        <v>10</v>
      </c>
      <c r="I1746" s="8">
        <f t="shared" ref="I1746" si="598">I1747+I1749+I1753</f>
        <v>321.4460678243679</v>
      </c>
    </row>
    <row r="1747" spans="1:9" ht="31.5">
      <c r="A1747" s="2" t="s">
        <v>2115</v>
      </c>
      <c r="B1747" s="67" t="s">
        <v>2116</v>
      </c>
      <c r="C1747" s="6">
        <f>C1748</f>
        <v>0</v>
      </c>
      <c r="D1747" s="6">
        <f t="shared" ref="D1747:E1747" si="599">D1748</f>
        <v>0</v>
      </c>
      <c r="E1747" s="6">
        <f t="shared" si="599"/>
        <v>0</v>
      </c>
      <c r="F1747" s="8">
        <f t="shared" si="586"/>
        <v>0</v>
      </c>
      <c r="G1747" s="8" t="s">
        <v>10</v>
      </c>
      <c r="H1747" s="8" t="s">
        <v>10</v>
      </c>
      <c r="I1747" s="6">
        <f t="shared" ref="I1747" si="600">I1748</f>
        <v>0</v>
      </c>
    </row>
    <row r="1748" spans="1:9">
      <c r="A1748" s="2" t="s">
        <v>2117</v>
      </c>
      <c r="B1748" s="49" t="s">
        <v>37</v>
      </c>
      <c r="C1748" s="6">
        <v>0</v>
      </c>
      <c r="D1748" s="6">
        <v>0</v>
      </c>
      <c r="E1748" s="6">
        <v>0</v>
      </c>
      <c r="F1748" s="8">
        <f t="shared" si="586"/>
        <v>0</v>
      </c>
      <c r="G1748" s="6">
        <v>1716163.35</v>
      </c>
      <c r="H1748" s="6">
        <v>1.05100356465448</v>
      </c>
      <c r="I1748" s="8">
        <f>IFERROR((F1748*G1748*H1748)/1000,0)</f>
        <v>0</v>
      </c>
    </row>
    <row r="1749" spans="1:9" ht="31.5">
      <c r="A1749" s="2" t="s">
        <v>2118</v>
      </c>
      <c r="B1749" s="67" t="s">
        <v>2119</v>
      </c>
      <c r="C1749" s="6">
        <f t="shared" ref="C1749" si="601">SUM(C1750:C1752)</f>
        <v>0.01</v>
      </c>
      <c r="D1749" s="6">
        <f>SUM(D1750:D1752)</f>
        <v>0.29499999999999998</v>
      </c>
      <c r="E1749" s="6">
        <f>SUM(E1750:E1752)</f>
        <v>0</v>
      </c>
      <c r="F1749" s="8">
        <f>(C1749+D1749+E1749)/3</f>
        <v>0.10166666666666667</v>
      </c>
      <c r="G1749" s="8" t="s">
        <v>10</v>
      </c>
      <c r="H1749" s="8" t="s">
        <v>10</v>
      </c>
      <c r="I1749" s="8">
        <f t="shared" ref="I1749" si="602">SUM(I1750:I1752)</f>
        <v>321.4460678243679</v>
      </c>
    </row>
    <row r="1750" spans="1:9">
      <c r="A1750" s="2" t="s">
        <v>2120</v>
      </c>
      <c r="B1750" s="49" t="s">
        <v>37</v>
      </c>
      <c r="C1750" s="8">
        <v>0</v>
      </c>
      <c r="D1750" s="8">
        <v>0.04</v>
      </c>
      <c r="E1750" s="8">
        <v>0</v>
      </c>
      <c r="F1750" s="8">
        <f t="shared" ref="F1750:F1776" si="603">(C1750+D1750+E1750)/3</f>
        <v>1.3333333333333334E-2</v>
      </c>
      <c r="G1750" s="8">
        <v>1716163.35</v>
      </c>
      <c r="H1750" s="6">
        <v>1.05100356465448</v>
      </c>
      <c r="I1750" s="8">
        <f t="shared" ref="I1750:I1751" si="604">(F1750*G1750*H1750)/1000</f>
        <v>24.049250645058326</v>
      </c>
    </row>
    <row r="1751" spans="1:9">
      <c r="A1751" s="2" t="s">
        <v>2121</v>
      </c>
      <c r="B1751" s="49" t="s">
        <v>2029</v>
      </c>
      <c r="C1751" s="8">
        <v>0.01</v>
      </c>
      <c r="D1751" s="8">
        <v>0.255</v>
      </c>
      <c r="E1751" s="8">
        <v>0</v>
      </c>
      <c r="F1751" s="8">
        <f t="shared" si="603"/>
        <v>8.8333333333333333E-2</v>
      </c>
      <c r="G1751" s="8">
        <v>3203372.98</v>
      </c>
      <c r="H1751" s="6">
        <v>1.05100356465448</v>
      </c>
      <c r="I1751" s="8">
        <f t="shared" si="604"/>
        <v>297.39681717930955</v>
      </c>
    </row>
    <row r="1752" spans="1:9">
      <c r="A1752" s="2" t="s">
        <v>2122</v>
      </c>
      <c r="B1752" s="49" t="s">
        <v>2123</v>
      </c>
      <c r="C1752" s="6">
        <v>0</v>
      </c>
      <c r="D1752" s="6">
        <v>0</v>
      </c>
      <c r="E1752" s="6">
        <v>0</v>
      </c>
      <c r="F1752" s="8">
        <f t="shared" si="603"/>
        <v>0</v>
      </c>
      <c r="G1752" s="8" t="s">
        <v>10</v>
      </c>
      <c r="H1752" s="8" t="s">
        <v>10</v>
      </c>
      <c r="I1752" s="8">
        <f t="shared" ref="I1752:I1756" si="605">IFERROR((F1752*G1752*H1752)/1000,0)</f>
        <v>0</v>
      </c>
    </row>
    <row r="1753" spans="1:9" ht="31.5">
      <c r="A1753" s="2" t="s">
        <v>2124</v>
      </c>
      <c r="B1753" s="67" t="s">
        <v>2125</v>
      </c>
      <c r="C1753" s="6">
        <f t="shared" ref="C1753:E1753" si="606">SUM(C1754:C1756)</f>
        <v>0</v>
      </c>
      <c r="D1753" s="6">
        <f t="shared" si="606"/>
        <v>0</v>
      </c>
      <c r="E1753" s="6">
        <f t="shared" si="606"/>
        <v>0</v>
      </c>
      <c r="F1753" s="8">
        <f t="shared" si="603"/>
        <v>0</v>
      </c>
      <c r="G1753" s="8" t="s">
        <v>10</v>
      </c>
      <c r="H1753" s="8" t="s">
        <v>10</v>
      </c>
      <c r="I1753" s="8">
        <f t="shared" ref="I1753" si="607">SUM(I1754:I1756)</f>
        <v>0</v>
      </c>
    </row>
    <row r="1754" spans="1:9">
      <c r="A1754" s="2" t="s">
        <v>2126</v>
      </c>
      <c r="B1754" s="49" t="s">
        <v>37</v>
      </c>
      <c r="C1754" s="6">
        <v>0</v>
      </c>
      <c r="D1754" s="6">
        <v>0</v>
      </c>
      <c r="E1754" s="6">
        <v>0</v>
      </c>
      <c r="F1754" s="8">
        <f t="shared" si="603"/>
        <v>0</v>
      </c>
      <c r="G1754" s="8">
        <v>2369836.2799999998</v>
      </c>
      <c r="H1754" s="6">
        <v>1.05100356465448</v>
      </c>
      <c r="I1754" s="8">
        <f t="shared" si="605"/>
        <v>0</v>
      </c>
    </row>
    <row r="1755" spans="1:9">
      <c r="A1755" s="2" t="s">
        <v>2127</v>
      </c>
      <c r="B1755" s="49" t="s">
        <v>2029</v>
      </c>
      <c r="C1755" s="6">
        <v>0</v>
      </c>
      <c r="D1755" s="6">
        <v>0</v>
      </c>
      <c r="E1755" s="6">
        <v>0</v>
      </c>
      <c r="F1755" s="8">
        <f t="shared" si="603"/>
        <v>0</v>
      </c>
      <c r="G1755" s="6">
        <v>2152427.13</v>
      </c>
      <c r="H1755" s="6">
        <v>1.05100356465448</v>
      </c>
      <c r="I1755" s="8">
        <f t="shared" si="605"/>
        <v>0</v>
      </c>
    </row>
    <row r="1756" spans="1:9">
      <c r="A1756" s="2" t="s">
        <v>2128</v>
      </c>
      <c r="B1756" s="49" t="s">
        <v>2031</v>
      </c>
      <c r="C1756" s="6">
        <v>0</v>
      </c>
      <c r="D1756" s="6">
        <v>0</v>
      </c>
      <c r="E1756" s="6">
        <v>0</v>
      </c>
      <c r="F1756" s="8">
        <f t="shared" si="603"/>
        <v>0</v>
      </c>
      <c r="G1756" s="8">
        <v>4448954.88</v>
      </c>
      <c r="H1756" s="6">
        <v>1.05100356465448</v>
      </c>
      <c r="I1756" s="8">
        <f t="shared" si="605"/>
        <v>0</v>
      </c>
    </row>
    <row r="1757" spans="1:9">
      <c r="A1757" s="2" t="s">
        <v>2080</v>
      </c>
      <c r="B1757" s="49" t="s">
        <v>2129</v>
      </c>
      <c r="C1757" s="8">
        <f>C1758+C1775</f>
        <v>0.31</v>
      </c>
      <c r="D1757" s="8">
        <f>D1758+D1775</f>
        <v>0.58799999999999997</v>
      </c>
      <c r="E1757" s="8">
        <f>E1758+E1775</f>
        <v>0.28500000000000003</v>
      </c>
      <c r="F1757" s="8">
        <f>(C1757+D1757+E1757)/3</f>
        <v>0.39433333333333326</v>
      </c>
      <c r="G1757" s="8" t="s">
        <v>10</v>
      </c>
      <c r="H1757" s="8" t="s">
        <v>10</v>
      </c>
      <c r="I1757" s="8">
        <f>I1758+I1775</f>
        <v>1080.3118556637871</v>
      </c>
    </row>
    <row r="1758" spans="1:9">
      <c r="A1758" s="2" t="s">
        <v>2082</v>
      </c>
      <c r="B1758" s="67" t="s">
        <v>53</v>
      </c>
      <c r="C1758" s="8">
        <f>C1759+C1761+C1765+C1767+C1769+C1773+C1771</f>
        <v>0.31</v>
      </c>
      <c r="D1758" s="8">
        <f>D1759+D1761+D1765+D1767+D1769+D1773+D1771</f>
        <v>0.58799999999999997</v>
      </c>
      <c r="E1758" s="8">
        <f>E1759+E1761+E1765+E1767+E1769+E1773+E1771</f>
        <v>0.19</v>
      </c>
      <c r="F1758" s="8">
        <f t="shared" ref="F1758:F1765" si="608">(C1758+D1758+E1758)/3</f>
        <v>0.36266666666666664</v>
      </c>
      <c r="G1758" s="8" t="s">
        <v>10</v>
      </c>
      <c r="H1758" s="8" t="s">
        <v>10</v>
      </c>
      <c r="I1758" s="8">
        <f>I1759+I1761+I1765+I1767+I1769+I1773+I1771</f>
        <v>1080.3118556637871</v>
      </c>
    </row>
    <row r="1759" spans="1:9" ht="31.5">
      <c r="A1759" s="2" t="s">
        <v>2083</v>
      </c>
      <c r="B1759" s="67" t="s">
        <v>2130</v>
      </c>
      <c r="C1759" s="6">
        <f t="shared" ref="C1759:E1759" si="609">C1760</f>
        <v>0</v>
      </c>
      <c r="D1759" s="6">
        <f t="shared" si="609"/>
        <v>0</v>
      </c>
      <c r="E1759" s="6">
        <f t="shared" si="609"/>
        <v>0</v>
      </c>
      <c r="F1759" s="8">
        <f t="shared" si="608"/>
        <v>0</v>
      </c>
      <c r="G1759" s="8" t="s">
        <v>10</v>
      </c>
      <c r="H1759" s="8" t="s">
        <v>10</v>
      </c>
      <c r="I1759" s="8">
        <f t="shared" ref="I1759" si="610">I1760</f>
        <v>0</v>
      </c>
    </row>
    <row r="1760" spans="1:9">
      <c r="A1760" s="2" t="s">
        <v>2085</v>
      </c>
      <c r="B1760" s="49" t="s">
        <v>37</v>
      </c>
      <c r="C1760" s="6">
        <v>0</v>
      </c>
      <c r="D1760" s="6">
        <v>0</v>
      </c>
      <c r="E1760" s="6">
        <v>0</v>
      </c>
      <c r="F1760" s="8">
        <f t="shared" si="608"/>
        <v>0</v>
      </c>
      <c r="G1760" s="6">
        <v>1469016.77</v>
      </c>
      <c r="H1760" s="6">
        <v>1.05100356465448</v>
      </c>
      <c r="I1760" s="8">
        <f t="shared" ref="I1760" si="611">IFERROR((F1760*G1760*H1760)/1000,0)</f>
        <v>0</v>
      </c>
    </row>
    <row r="1761" spans="1:9" ht="31.5">
      <c r="A1761" s="2" t="s">
        <v>2087</v>
      </c>
      <c r="B1761" s="67" t="s">
        <v>2131</v>
      </c>
      <c r="C1761" s="6">
        <f>SUM(C1762:C1764)</f>
        <v>0.31</v>
      </c>
      <c r="D1761" s="6">
        <f>SUM(D1762:D1764)</f>
        <v>0.58799999999999997</v>
      </c>
      <c r="E1761" s="6">
        <f>SUM(E1762:E1764)</f>
        <v>0.19</v>
      </c>
      <c r="F1761" s="8">
        <f t="shared" si="608"/>
        <v>0.36266666666666664</v>
      </c>
      <c r="G1761" s="8" t="s">
        <v>10</v>
      </c>
      <c r="H1761" s="8" t="s">
        <v>10</v>
      </c>
      <c r="I1761" s="8">
        <f t="shared" ref="I1761" si="612">SUM(I1762:I1764)</f>
        <v>1080.3118556637871</v>
      </c>
    </row>
    <row r="1762" spans="1:9">
      <c r="A1762" s="2" t="s">
        <v>2089</v>
      </c>
      <c r="B1762" s="49" t="s">
        <v>2029</v>
      </c>
      <c r="C1762" s="6">
        <v>0.31</v>
      </c>
      <c r="D1762" s="6">
        <v>0.58799999999999997</v>
      </c>
      <c r="E1762" s="6">
        <v>0.19</v>
      </c>
      <c r="F1762" s="8">
        <f t="shared" si="608"/>
        <v>0.36266666666666664</v>
      </c>
      <c r="G1762" s="8">
        <v>2834244.5</v>
      </c>
      <c r="H1762" s="6">
        <v>1.05100356465448</v>
      </c>
      <c r="I1762" s="8">
        <f t="shared" ref="I1762:I1764" si="613">IFERROR((F1762*G1762*H1762)/1000,0)</f>
        <v>1080.3118556637871</v>
      </c>
    </row>
    <row r="1763" spans="1:9">
      <c r="A1763" s="2" t="s">
        <v>2090</v>
      </c>
      <c r="B1763" s="49" t="s">
        <v>2031</v>
      </c>
      <c r="C1763" s="6">
        <v>0</v>
      </c>
      <c r="D1763" s="6">
        <v>0</v>
      </c>
      <c r="E1763" s="6">
        <v>0</v>
      </c>
      <c r="F1763" s="8">
        <f t="shared" si="608"/>
        <v>0</v>
      </c>
      <c r="G1763" s="8">
        <v>4693630.63</v>
      </c>
      <c r="H1763" s="6">
        <v>1.05100356465448</v>
      </c>
      <c r="I1763" s="8">
        <f t="shared" si="613"/>
        <v>0</v>
      </c>
    </row>
    <row r="1764" spans="1:9">
      <c r="A1764" s="2" t="s">
        <v>2091</v>
      </c>
      <c r="B1764" s="49" t="s">
        <v>2132</v>
      </c>
      <c r="C1764" s="6">
        <v>0</v>
      </c>
      <c r="D1764" s="6">
        <v>0</v>
      </c>
      <c r="E1764" s="6">
        <v>0</v>
      </c>
      <c r="F1764" s="8">
        <f t="shared" si="608"/>
        <v>0</v>
      </c>
      <c r="G1764" s="6" t="s">
        <v>10</v>
      </c>
      <c r="H1764" s="6">
        <v>1.05100356465448</v>
      </c>
      <c r="I1764" s="8">
        <f t="shared" si="613"/>
        <v>0</v>
      </c>
    </row>
    <row r="1765" spans="1:9" ht="31.5">
      <c r="A1765" s="2" t="s">
        <v>2094</v>
      </c>
      <c r="B1765" s="67" t="s">
        <v>2133</v>
      </c>
      <c r="C1765" s="6">
        <f t="shared" ref="C1765:E1765" si="614">C1766</f>
        <v>0</v>
      </c>
      <c r="D1765" s="6">
        <f t="shared" si="614"/>
        <v>0</v>
      </c>
      <c r="E1765" s="6">
        <f t="shared" si="614"/>
        <v>0</v>
      </c>
      <c r="F1765" s="8">
        <f t="shared" si="608"/>
        <v>0</v>
      </c>
      <c r="G1765" s="8" t="s">
        <v>10</v>
      </c>
      <c r="H1765" s="8" t="s">
        <v>10</v>
      </c>
      <c r="I1765" s="8">
        <f t="shared" ref="I1765" si="615">I1766</f>
        <v>0</v>
      </c>
    </row>
    <row r="1766" spans="1:9">
      <c r="A1766" s="2" t="s">
        <v>2096</v>
      </c>
      <c r="B1766" s="49" t="s">
        <v>2031</v>
      </c>
      <c r="C1766" s="8">
        <v>0</v>
      </c>
      <c r="D1766" s="8">
        <v>0</v>
      </c>
      <c r="E1766" s="8">
        <v>0</v>
      </c>
      <c r="F1766" s="8">
        <f t="shared" si="603"/>
        <v>0</v>
      </c>
      <c r="G1766" s="6">
        <v>4693630.63</v>
      </c>
      <c r="H1766" s="6">
        <v>1.05100356465448</v>
      </c>
      <c r="I1766" s="8">
        <f>IFERROR(F1766*G1766*H1766/1000,0)</f>
        <v>0</v>
      </c>
    </row>
    <row r="1767" spans="1:9" ht="31.5">
      <c r="A1767" s="2" t="s">
        <v>2100</v>
      </c>
      <c r="B1767" s="67" t="s">
        <v>2134</v>
      </c>
      <c r="C1767" s="6">
        <f t="shared" ref="C1767:E1767" si="616">C1768</f>
        <v>0</v>
      </c>
      <c r="D1767" s="6">
        <f t="shared" si="616"/>
        <v>0</v>
      </c>
      <c r="E1767" s="6">
        <f t="shared" si="616"/>
        <v>0</v>
      </c>
      <c r="F1767" s="8">
        <f t="shared" si="603"/>
        <v>0</v>
      </c>
      <c r="G1767" s="8" t="s">
        <v>10</v>
      </c>
      <c r="H1767" s="8" t="s">
        <v>10</v>
      </c>
      <c r="I1767" s="8">
        <f>I1768</f>
        <v>0</v>
      </c>
    </row>
    <row r="1768" spans="1:9">
      <c r="A1768" s="2" t="s">
        <v>2102</v>
      </c>
      <c r="B1768" s="49" t="s">
        <v>2031</v>
      </c>
      <c r="C1768" s="6">
        <v>0</v>
      </c>
      <c r="D1768" s="6">
        <v>0</v>
      </c>
      <c r="E1768" s="6">
        <v>0</v>
      </c>
      <c r="F1768" s="8">
        <f t="shared" si="603"/>
        <v>0</v>
      </c>
      <c r="G1768" s="6">
        <v>5705506.2400000002</v>
      </c>
      <c r="H1768" s="6">
        <v>1.05100356465448</v>
      </c>
      <c r="I1768" s="8">
        <f t="shared" ref="I1768" si="617">IFERROR((F1768*G1768*H1768)/1000,0)</f>
        <v>0</v>
      </c>
    </row>
    <row r="1769" spans="1:9" ht="31.5">
      <c r="A1769" s="2" t="s">
        <v>2104</v>
      </c>
      <c r="B1769" s="67" t="s">
        <v>2135</v>
      </c>
      <c r="C1769" s="6">
        <f t="shared" ref="C1769:E1769" si="618">C1770</f>
        <v>0</v>
      </c>
      <c r="D1769" s="6">
        <f t="shared" si="618"/>
        <v>0</v>
      </c>
      <c r="E1769" s="6">
        <f t="shared" si="618"/>
        <v>0</v>
      </c>
      <c r="F1769" s="8">
        <f t="shared" si="603"/>
        <v>0</v>
      </c>
      <c r="G1769" s="8" t="s">
        <v>10</v>
      </c>
      <c r="H1769" s="8" t="s">
        <v>10</v>
      </c>
      <c r="I1769" s="8">
        <f>I1770</f>
        <v>0</v>
      </c>
    </row>
    <row r="1770" spans="1:9">
      <c r="A1770" s="2" t="s">
        <v>2106</v>
      </c>
      <c r="B1770" s="49" t="s">
        <v>2031</v>
      </c>
      <c r="C1770" s="6">
        <v>0</v>
      </c>
      <c r="D1770" s="6">
        <v>0</v>
      </c>
      <c r="E1770" s="6">
        <v>0</v>
      </c>
      <c r="F1770" s="8">
        <f t="shared" si="603"/>
        <v>0</v>
      </c>
      <c r="G1770" s="8">
        <v>5705506.2400000002</v>
      </c>
      <c r="H1770" s="6">
        <v>1.05100356465448</v>
      </c>
      <c r="I1770" s="8">
        <f t="shared" ref="I1770" si="619">IFERROR((F1770*G1770*H1770)/1000,0)</f>
        <v>0</v>
      </c>
    </row>
    <row r="1771" spans="1:9" ht="31.5">
      <c r="A1771" s="2" t="s">
        <v>2110</v>
      </c>
      <c r="B1771" s="67" t="s">
        <v>2136</v>
      </c>
      <c r="C1771" s="6">
        <f t="shared" ref="C1771:E1771" si="620">C1772</f>
        <v>0</v>
      </c>
      <c r="D1771" s="6">
        <f t="shared" si="620"/>
        <v>0</v>
      </c>
      <c r="E1771" s="6">
        <f t="shared" si="620"/>
        <v>0</v>
      </c>
      <c r="F1771" s="8">
        <f t="shared" si="603"/>
        <v>0</v>
      </c>
      <c r="G1771" s="8" t="s">
        <v>10</v>
      </c>
      <c r="H1771" s="8" t="s">
        <v>10</v>
      </c>
      <c r="I1771" s="8">
        <f>I1772</f>
        <v>0</v>
      </c>
    </row>
    <row r="1772" spans="1:9">
      <c r="A1772" s="2" t="s">
        <v>2112</v>
      </c>
      <c r="B1772" s="49" t="s">
        <v>2031</v>
      </c>
      <c r="C1772" s="6">
        <v>0</v>
      </c>
      <c r="D1772" s="6">
        <v>0</v>
      </c>
      <c r="E1772" s="6">
        <v>0</v>
      </c>
      <c r="F1772" s="8">
        <f t="shared" si="603"/>
        <v>0</v>
      </c>
      <c r="G1772" s="6">
        <v>6195773.7199999997</v>
      </c>
      <c r="H1772" s="6">
        <v>1.05100356465448</v>
      </c>
      <c r="I1772" s="8">
        <f t="shared" ref="I1772:I1774" si="621">IFERROR((F1772*G1772*H1772)/1000,0)</f>
        <v>0</v>
      </c>
    </row>
    <row r="1773" spans="1:9" ht="31.5">
      <c r="A1773" s="2" t="s">
        <v>2137</v>
      </c>
      <c r="B1773" s="67" t="s">
        <v>2138</v>
      </c>
      <c r="C1773" s="6">
        <v>0</v>
      </c>
      <c r="D1773" s="6">
        <v>0</v>
      </c>
      <c r="E1773" s="6">
        <v>0</v>
      </c>
      <c r="F1773" s="8">
        <f t="shared" si="603"/>
        <v>0</v>
      </c>
      <c r="G1773" s="8" t="s">
        <v>10</v>
      </c>
      <c r="H1773" s="8" t="s">
        <v>10</v>
      </c>
      <c r="I1773" s="8">
        <f t="shared" si="621"/>
        <v>0</v>
      </c>
    </row>
    <row r="1774" spans="1:9">
      <c r="A1774" s="2" t="s">
        <v>2139</v>
      </c>
      <c r="B1774" s="49" t="s">
        <v>2031</v>
      </c>
      <c r="C1774" s="6">
        <v>0</v>
      </c>
      <c r="D1774" s="6">
        <v>0</v>
      </c>
      <c r="E1774" s="6">
        <v>0</v>
      </c>
      <c r="F1774" s="8">
        <f t="shared" si="603"/>
        <v>0</v>
      </c>
      <c r="G1774" s="8">
        <v>6195773.7199999997</v>
      </c>
      <c r="H1774" s="6">
        <v>1.05100356465448</v>
      </c>
      <c r="I1774" s="8">
        <f t="shared" si="621"/>
        <v>0</v>
      </c>
    </row>
    <row r="1775" spans="1:9">
      <c r="A1775" s="1" t="s">
        <v>2114</v>
      </c>
      <c r="B1775" s="49" t="s">
        <v>54</v>
      </c>
      <c r="C1775" s="8">
        <f t="shared" ref="C1775:E1775" si="622">C1776</f>
        <v>0</v>
      </c>
      <c r="D1775" s="8">
        <f t="shared" si="622"/>
        <v>0</v>
      </c>
      <c r="E1775" s="8">
        <f t="shared" si="622"/>
        <v>9.5000000000000001E-2</v>
      </c>
      <c r="F1775" s="8">
        <f t="shared" si="603"/>
        <v>3.1666666666666669E-2</v>
      </c>
      <c r="G1775" s="8" t="s">
        <v>10</v>
      </c>
      <c r="H1775" s="8" t="s">
        <v>10</v>
      </c>
      <c r="I1775" s="8">
        <f>I1776</f>
        <v>0</v>
      </c>
    </row>
    <row r="1776" spans="1:9" ht="31.5">
      <c r="A1776" s="2" t="s">
        <v>2115</v>
      </c>
      <c r="B1776" s="67" t="s">
        <v>2140</v>
      </c>
      <c r="C1776" s="6">
        <v>0</v>
      </c>
      <c r="D1776" s="6">
        <v>0</v>
      </c>
      <c r="E1776" s="6">
        <v>9.5000000000000001E-2</v>
      </c>
      <c r="F1776" s="8">
        <f t="shared" si="603"/>
        <v>3.1666666666666669E-2</v>
      </c>
      <c r="G1776" s="8" t="s">
        <v>10</v>
      </c>
      <c r="H1776" s="8" t="s">
        <v>10</v>
      </c>
      <c r="I1776" s="8">
        <f t="shared" ref="I1776" si="623">IFERROR((F1776*G1776*H1776)/1000,0)</f>
        <v>0</v>
      </c>
    </row>
    <row r="1777" spans="1:9" ht="47.25">
      <c r="A1777" s="34" t="s">
        <v>2141</v>
      </c>
      <c r="B1777" s="71" t="s">
        <v>2142</v>
      </c>
      <c r="C1777" s="35">
        <v>0</v>
      </c>
      <c r="D1777" s="35">
        <v>0</v>
      </c>
      <c r="E1777" s="35">
        <v>0</v>
      </c>
      <c r="F1777" s="43">
        <v>0</v>
      </c>
      <c r="G1777" s="43" t="s">
        <v>10</v>
      </c>
      <c r="H1777" s="43" t="s">
        <v>10</v>
      </c>
      <c r="I1777" s="43">
        <v>0</v>
      </c>
    </row>
    <row r="1778" spans="1:9" ht="78.75">
      <c r="A1778" s="34" t="s">
        <v>2143</v>
      </c>
      <c r="B1778" s="71" t="s">
        <v>8</v>
      </c>
      <c r="C1778" s="43">
        <f t="shared" ref="C1778" si="624">C1779+C1799</f>
        <v>3081.18</v>
      </c>
      <c r="D1778" s="43">
        <f>D1779+D1799</f>
        <v>477.04</v>
      </c>
      <c r="E1778" s="43">
        <f>E1779+E1799</f>
        <v>679.06999999999994</v>
      </c>
      <c r="F1778" s="43">
        <f t="shared" ref="F1778:F1805" si="625">(C1778+D1778+E1778)/3</f>
        <v>1412.43</v>
      </c>
      <c r="G1778" s="43" t="s">
        <v>10</v>
      </c>
      <c r="H1778" s="43" t="s">
        <v>10</v>
      </c>
      <c r="I1778" s="43">
        <f t="shared" ref="I1778" si="626">I1779+I1799</f>
        <v>10260.455025983258</v>
      </c>
    </row>
    <row r="1779" spans="1:9">
      <c r="A1779" s="2" t="s">
        <v>2144</v>
      </c>
      <c r="B1779" s="67" t="s">
        <v>53</v>
      </c>
      <c r="C1779" s="8">
        <f t="shared" ref="C1779:E1779" si="627">C1780+C1781+C1784+C1787+C1788+C1791+C1795+C1798</f>
        <v>1838.7399999999998</v>
      </c>
      <c r="D1779" s="8">
        <f t="shared" si="627"/>
        <v>100.57</v>
      </c>
      <c r="E1779" s="8">
        <f t="shared" si="627"/>
        <v>291.91999999999996</v>
      </c>
      <c r="F1779" s="8">
        <f t="shared" si="625"/>
        <v>743.74333333333323</v>
      </c>
      <c r="G1779" s="8" t="s">
        <v>10</v>
      </c>
      <c r="H1779" s="8" t="s">
        <v>10</v>
      </c>
      <c r="I1779" s="8">
        <f>I1780+I1781+I1784+I1787+I1788+I1791+I1795+I1798</f>
        <v>5544.3006106330204</v>
      </c>
    </row>
    <row r="1780" spans="1:9" ht="31.5">
      <c r="A1780" s="2" t="s">
        <v>2145</v>
      </c>
      <c r="B1780" s="67" t="s">
        <v>2146</v>
      </c>
      <c r="C1780" s="6">
        <f>6*25*0.89</f>
        <v>133.5</v>
      </c>
      <c r="D1780" s="6">
        <f>2*25*0.89</f>
        <v>44.5</v>
      </c>
      <c r="E1780" s="6">
        <f>5*25*0.89</f>
        <v>111.25</v>
      </c>
      <c r="F1780" s="8">
        <f t="shared" si="625"/>
        <v>96.416666666666671</v>
      </c>
      <c r="G1780" s="8">
        <v>22422.3</v>
      </c>
      <c r="H1780" s="8">
        <v>1.05100356465448</v>
      </c>
      <c r="I1780" s="8">
        <f t="shared" ref="I1780:I1798" si="628">IFERROR((F1780*G1780*H1780)/1000,0)</f>
        <v>2272.1471860424358</v>
      </c>
    </row>
    <row r="1781" spans="1:9" ht="31.5">
      <c r="A1781" s="2" t="s">
        <v>2147</v>
      </c>
      <c r="B1781" s="67" t="s">
        <v>2148</v>
      </c>
      <c r="C1781" s="6">
        <f t="shared" ref="C1781:E1781" si="629">SUM(C1782:C1783)</f>
        <v>71.2</v>
      </c>
      <c r="D1781" s="6">
        <f t="shared" si="629"/>
        <v>0</v>
      </c>
      <c r="E1781" s="6">
        <f t="shared" si="629"/>
        <v>35.6</v>
      </c>
      <c r="F1781" s="8">
        <f t="shared" si="625"/>
        <v>35.6</v>
      </c>
      <c r="G1781" s="8" t="s">
        <v>10</v>
      </c>
      <c r="H1781" s="8" t="s">
        <v>10</v>
      </c>
      <c r="I1781" s="8">
        <f>SUM(I1782:I1783)</f>
        <v>327.39509353525091</v>
      </c>
    </row>
    <row r="1782" spans="1:9">
      <c r="A1782" s="2" t="s">
        <v>2149</v>
      </c>
      <c r="B1782" s="49" t="s">
        <v>2150</v>
      </c>
      <c r="C1782" s="6">
        <f>2*40*0.89</f>
        <v>71.2</v>
      </c>
      <c r="D1782" s="6">
        <v>0</v>
      </c>
      <c r="E1782" s="6">
        <f>1*40*0.89</f>
        <v>35.6</v>
      </c>
      <c r="F1782" s="8">
        <f t="shared" si="625"/>
        <v>35.6</v>
      </c>
      <c r="G1782" s="8">
        <v>8750.2000000000007</v>
      </c>
      <c r="H1782" s="6">
        <v>1.05100356465448</v>
      </c>
      <c r="I1782" s="8">
        <f t="shared" si="628"/>
        <v>327.39509353525091</v>
      </c>
    </row>
    <row r="1783" spans="1:9">
      <c r="A1783" s="2" t="s">
        <v>2151</v>
      </c>
      <c r="B1783" s="49" t="s">
        <v>2152</v>
      </c>
      <c r="C1783" s="6">
        <v>0</v>
      </c>
      <c r="D1783" s="6">
        <v>0</v>
      </c>
      <c r="E1783" s="6">
        <v>0</v>
      </c>
      <c r="F1783" s="8">
        <f t="shared" si="625"/>
        <v>0</v>
      </c>
      <c r="G1783" s="8">
        <v>6828.27</v>
      </c>
      <c r="H1783" s="6">
        <v>1.05100356465448</v>
      </c>
      <c r="I1783" s="8">
        <f t="shared" si="628"/>
        <v>0</v>
      </c>
    </row>
    <row r="1784" spans="1:9" ht="31.5">
      <c r="A1784" s="2" t="s">
        <v>2153</v>
      </c>
      <c r="B1784" s="67" t="s">
        <v>2154</v>
      </c>
      <c r="C1784" s="6">
        <f t="shared" ref="C1784:D1784" si="630">SUM(C1785:C1786)</f>
        <v>468.14</v>
      </c>
      <c r="D1784" s="6">
        <f t="shared" si="630"/>
        <v>56.07</v>
      </c>
      <c r="E1784" s="6">
        <f t="shared" ref="E1784" si="631">SUM(E1785:E1786)</f>
        <v>145.07</v>
      </c>
      <c r="F1784" s="8">
        <f t="shared" si="625"/>
        <v>223.09333333333333</v>
      </c>
      <c r="G1784" s="8" t="s">
        <v>10</v>
      </c>
      <c r="H1784" s="8" t="s">
        <v>10</v>
      </c>
      <c r="I1784" s="8">
        <f>SUM(I1785:I1786)</f>
        <v>1774.2215952714319</v>
      </c>
    </row>
    <row r="1785" spans="1:9">
      <c r="A1785" s="2" t="s">
        <v>2155</v>
      </c>
      <c r="B1785" s="49" t="s">
        <v>2150</v>
      </c>
      <c r="C1785" s="6">
        <f>2*63*0.89</f>
        <v>112.14</v>
      </c>
      <c r="D1785" s="6">
        <f>1*63*0.89</f>
        <v>56.07</v>
      </c>
      <c r="E1785" s="6">
        <f>100*0.89</f>
        <v>89</v>
      </c>
      <c r="F1785" s="8">
        <f t="shared" si="625"/>
        <v>85.736666666666679</v>
      </c>
      <c r="G1785" s="8">
        <v>8750.2000000000007</v>
      </c>
      <c r="H1785" s="6">
        <v>1.05100356465448</v>
      </c>
      <c r="I1785" s="8">
        <f t="shared" si="628"/>
        <v>788.47651693072942</v>
      </c>
    </row>
    <row r="1786" spans="1:9">
      <c r="A1786" s="2" t="s">
        <v>2156</v>
      </c>
      <c r="B1786" s="49" t="s">
        <v>2152</v>
      </c>
      <c r="C1786" s="6">
        <f>4*100*0.89</f>
        <v>356</v>
      </c>
      <c r="D1786" s="6">
        <v>0</v>
      </c>
      <c r="E1786" s="6">
        <f>63*0.89</f>
        <v>56.07</v>
      </c>
      <c r="F1786" s="8">
        <f t="shared" si="625"/>
        <v>137.35666666666665</v>
      </c>
      <c r="G1786" s="8">
        <v>6828.27</v>
      </c>
      <c r="H1786" s="6">
        <v>1.05100356465448</v>
      </c>
      <c r="I1786" s="8">
        <f t="shared" si="628"/>
        <v>985.74507834070232</v>
      </c>
    </row>
    <row r="1787" spans="1:9" ht="31.5">
      <c r="A1787" s="2" t="s">
        <v>2157</v>
      </c>
      <c r="B1787" s="67" t="s">
        <v>2158</v>
      </c>
      <c r="C1787" s="6">
        <f>1*160*0.89</f>
        <v>142.4</v>
      </c>
      <c r="D1787" s="6">
        <v>0</v>
      </c>
      <c r="E1787" s="6">
        <v>0</v>
      </c>
      <c r="F1787" s="8">
        <f t="shared" si="625"/>
        <v>47.466666666666669</v>
      </c>
      <c r="G1787" s="8">
        <v>4565.7700000000004</v>
      </c>
      <c r="H1787" s="8">
        <v>1.05100356465448</v>
      </c>
      <c r="I1787" s="8">
        <f t="shared" si="628"/>
        <v>227.77547122129667</v>
      </c>
    </row>
    <row r="1788" spans="1:9" ht="31.5">
      <c r="A1788" s="2" t="s">
        <v>2159</v>
      </c>
      <c r="B1788" s="67" t="s">
        <v>2160</v>
      </c>
      <c r="C1788" s="6">
        <f t="shared" ref="C1788:D1788" si="632">SUM(C1789:C1790)</f>
        <v>667.5</v>
      </c>
      <c r="D1788" s="6">
        <f t="shared" si="632"/>
        <v>0</v>
      </c>
      <c r="E1788" s="6">
        <f t="shared" ref="E1788" si="633">SUM(E1789:E1790)</f>
        <v>0</v>
      </c>
      <c r="F1788" s="8">
        <f t="shared" si="625"/>
        <v>222.5</v>
      </c>
      <c r="G1788" s="8" t="s">
        <v>10</v>
      </c>
      <c r="H1788" s="8" t="s">
        <v>10</v>
      </c>
      <c r="I1788" s="8">
        <f>SUM(I1789:I1790)</f>
        <v>607.44900321495379</v>
      </c>
    </row>
    <row r="1789" spans="1:9">
      <c r="A1789" s="2" t="s">
        <v>2161</v>
      </c>
      <c r="B1789" s="49" t="s">
        <v>2162</v>
      </c>
      <c r="C1789" s="6">
        <f>3*250*0.89</f>
        <v>667.5</v>
      </c>
      <c r="D1789" s="6">
        <v>0</v>
      </c>
      <c r="E1789" s="6">
        <v>0</v>
      </c>
      <c r="F1789" s="8">
        <f t="shared" si="625"/>
        <v>222.5</v>
      </c>
      <c r="G1789" s="8">
        <v>2597.62</v>
      </c>
      <c r="H1789" s="6">
        <v>1.05100356465448</v>
      </c>
      <c r="I1789" s="8">
        <f t="shared" si="628"/>
        <v>607.44900321495379</v>
      </c>
    </row>
    <row r="1790" spans="1:9">
      <c r="A1790" s="2" t="s">
        <v>2163</v>
      </c>
      <c r="B1790" s="49" t="s">
        <v>2164</v>
      </c>
      <c r="C1790" s="6">
        <v>0</v>
      </c>
      <c r="D1790" s="6">
        <v>0</v>
      </c>
      <c r="E1790" s="6">
        <v>0</v>
      </c>
      <c r="F1790" s="8">
        <f t="shared" si="625"/>
        <v>0</v>
      </c>
      <c r="G1790" s="8">
        <v>14587.38</v>
      </c>
      <c r="H1790" s="6">
        <v>1.05100356465448</v>
      </c>
      <c r="I1790" s="8">
        <f t="shared" si="628"/>
        <v>0</v>
      </c>
    </row>
    <row r="1791" spans="1:9" ht="31.5">
      <c r="A1791" s="2" t="s">
        <v>2165</v>
      </c>
      <c r="B1791" s="67" t="s">
        <v>2166</v>
      </c>
      <c r="C1791" s="6">
        <f t="shared" ref="C1791:D1791" si="634">SUM(C1792:C1794)</f>
        <v>356</v>
      </c>
      <c r="D1791" s="6">
        <f t="shared" si="634"/>
        <v>0</v>
      </c>
      <c r="E1791" s="6">
        <f t="shared" ref="E1791" si="635">SUM(E1792:E1794)</f>
        <v>0</v>
      </c>
      <c r="F1791" s="8">
        <f t="shared" si="625"/>
        <v>118.66666666666667</v>
      </c>
      <c r="G1791" s="8" t="s">
        <v>10</v>
      </c>
      <c r="H1791" s="8" t="s">
        <v>10</v>
      </c>
      <c r="I1791" s="8">
        <f>SUM(I1792:I1794)</f>
        <v>335.31226134765052</v>
      </c>
    </row>
    <row r="1792" spans="1:9">
      <c r="A1792" s="2" t="s">
        <v>2167</v>
      </c>
      <c r="B1792" s="49" t="s">
        <v>2162</v>
      </c>
      <c r="C1792" s="6">
        <f>1*400*0.89</f>
        <v>356</v>
      </c>
      <c r="D1792" s="6">
        <v>0</v>
      </c>
      <c r="E1792" s="6">
        <v>0</v>
      </c>
      <c r="F1792" s="8">
        <f t="shared" si="625"/>
        <v>118.66666666666667</v>
      </c>
      <c r="G1792" s="8">
        <v>2688.54</v>
      </c>
      <c r="H1792" s="6">
        <v>1.05100356465448</v>
      </c>
      <c r="I1792" s="8">
        <f t="shared" si="628"/>
        <v>335.31226134765052</v>
      </c>
    </row>
    <row r="1793" spans="1:9">
      <c r="A1793" s="2" t="s">
        <v>2168</v>
      </c>
      <c r="B1793" s="49" t="s">
        <v>2169</v>
      </c>
      <c r="C1793" s="6">
        <v>0</v>
      </c>
      <c r="D1793" s="6">
        <v>0</v>
      </c>
      <c r="E1793" s="6">
        <v>0</v>
      </c>
      <c r="F1793" s="8">
        <f t="shared" si="625"/>
        <v>0</v>
      </c>
      <c r="G1793" s="6" t="s">
        <v>10</v>
      </c>
      <c r="H1793" s="6">
        <v>1.05100356465448</v>
      </c>
      <c r="I1793" s="8">
        <f t="shared" si="628"/>
        <v>0</v>
      </c>
    </row>
    <row r="1794" spans="1:9">
      <c r="A1794" s="2" t="s">
        <v>2170</v>
      </c>
      <c r="B1794" s="49" t="s">
        <v>2164</v>
      </c>
      <c r="C1794" s="6">
        <v>0</v>
      </c>
      <c r="D1794" s="6">
        <v>0</v>
      </c>
      <c r="E1794" s="6">
        <v>0</v>
      </c>
      <c r="F1794" s="8">
        <f t="shared" si="625"/>
        <v>0</v>
      </c>
      <c r="G1794" s="6" t="s">
        <v>10</v>
      </c>
      <c r="H1794" s="6">
        <v>1.05100356465448</v>
      </c>
      <c r="I1794" s="8">
        <f t="shared" si="628"/>
        <v>0</v>
      </c>
    </row>
    <row r="1795" spans="1:9" ht="31.5">
      <c r="A1795" s="2" t="s">
        <v>2171</v>
      </c>
      <c r="B1795" s="67" t="s">
        <v>2172</v>
      </c>
      <c r="C1795" s="6">
        <f>SUM(C1796:C1797)</f>
        <v>0</v>
      </c>
      <c r="D1795" s="6">
        <f t="shared" ref="D1795:E1795" si="636">SUM(D1796:D1797)</f>
        <v>0</v>
      </c>
      <c r="E1795" s="6">
        <f t="shared" si="636"/>
        <v>0</v>
      </c>
      <c r="F1795" s="8">
        <f t="shared" si="625"/>
        <v>0</v>
      </c>
      <c r="G1795" s="8" t="s">
        <v>10</v>
      </c>
      <c r="H1795" s="8" t="s">
        <v>10</v>
      </c>
      <c r="I1795" s="8">
        <f t="shared" ref="I1795" si="637">SUM(I1796:I1797)</f>
        <v>0</v>
      </c>
    </row>
    <row r="1796" spans="1:9">
      <c r="A1796" s="2" t="s">
        <v>2173</v>
      </c>
      <c r="B1796" s="49" t="s">
        <v>2169</v>
      </c>
      <c r="C1796" s="6">
        <v>0</v>
      </c>
      <c r="D1796" s="6">
        <v>0</v>
      </c>
      <c r="E1796" s="6">
        <v>0</v>
      </c>
      <c r="F1796" s="8">
        <f t="shared" si="625"/>
        <v>0</v>
      </c>
      <c r="G1796" s="8">
        <v>4702.96</v>
      </c>
      <c r="H1796" s="6">
        <v>1.05100356465448</v>
      </c>
      <c r="I1796" s="8">
        <f t="shared" si="628"/>
        <v>0</v>
      </c>
    </row>
    <row r="1797" spans="1:9">
      <c r="A1797" s="2" t="s">
        <v>2174</v>
      </c>
      <c r="B1797" s="49" t="s">
        <v>2164</v>
      </c>
      <c r="C1797" s="6">
        <v>0</v>
      </c>
      <c r="D1797" s="6">
        <v>0</v>
      </c>
      <c r="E1797" s="6">
        <v>0</v>
      </c>
      <c r="F1797" s="8">
        <f t="shared" si="625"/>
        <v>0</v>
      </c>
      <c r="G1797" s="8">
        <v>6137.28</v>
      </c>
      <c r="H1797" s="6">
        <v>1.05100356465448</v>
      </c>
      <c r="I1797" s="8">
        <f t="shared" si="628"/>
        <v>0</v>
      </c>
    </row>
    <row r="1798" spans="1:9" ht="31.5">
      <c r="A1798" s="2" t="s">
        <v>2175</v>
      </c>
      <c r="B1798" s="67" t="s">
        <v>2176</v>
      </c>
      <c r="C1798" s="6">
        <v>0</v>
      </c>
      <c r="D1798" s="6">
        <v>0</v>
      </c>
      <c r="E1798" s="6">
        <v>0</v>
      </c>
      <c r="F1798" s="8">
        <f t="shared" si="625"/>
        <v>0</v>
      </c>
      <c r="G1798" s="8">
        <v>6137.28</v>
      </c>
      <c r="H1798" s="8">
        <v>1.05100356465448</v>
      </c>
      <c r="I1798" s="8">
        <f t="shared" si="628"/>
        <v>0</v>
      </c>
    </row>
    <row r="1799" spans="1:9">
      <c r="A1799" s="1" t="s">
        <v>2144</v>
      </c>
      <c r="B1799" s="49" t="s">
        <v>54</v>
      </c>
      <c r="C1799" s="6">
        <f>C1800+C1803+C1806+C1807+C1810+C1813+C1814+C1815+C1818</f>
        <v>1242.44</v>
      </c>
      <c r="D1799" s="6">
        <f>D1800+D1803+D1806+D1807+D1810+D1813+D1814+D1815+D1818</f>
        <v>376.47</v>
      </c>
      <c r="E1799" s="6">
        <f>E1800+E1803+E1806+E1807+E1810+E1813+E1814+E1815+E1818</f>
        <v>387.15</v>
      </c>
      <c r="F1799" s="6">
        <f t="shared" si="625"/>
        <v>668.68666666666661</v>
      </c>
      <c r="G1799" s="6" t="s">
        <v>10</v>
      </c>
      <c r="H1799" s="6" t="s">
        <v>10</v>
      </c>
      <c r="I1799" s="6">
        <f>I1800+I1803+I1806+I1807+I1810+I1813+I1814+I1815+I1818</f>
        <v>4716.1544153502373</v>
      </c>
    </row>
    <row r="1800" spans="1:9" ht="31.5">
      <c r="A1800" s="2" t="s">
        <v>2145</v>
      </c>
      <c r="B1800" s="67" t="s">
        <v>2177</v>
      </c>
      <c r="C1800" s="6">
        <f>SUM(C1801:C1802)</f>
        <v>267</v>
      </c>
      <c r="D1800" s="6">
        <f t="shared" ref="D1800:E1800" si="638">SUM(D1801:D1802)</f>
        <v>0</v>
      </c>
      <c r="E1800" s="6">
        <f t="shared" si="638"/>
        <v>155.75</v>
      </c>
      <c r="F1800" s="8">
        <f t="shared" si="625"/>
        <v>140.91666666666666</v>
      </c>
      <c r="G1800" s="8" t="s">
        <v>10</v>
      </c>
      <c r="H1800" s="8" t="s">
        <v>10</v>
      </c>
      <c r="I1800" s="8">
        <f t="shared" ref="I1800" si="639">SUM(I1801:I1802)</f>
        <v>2606.6423035044395</v>
      </c>
    </row>
    <row r="1801" spans="1:9">
      <c r="A1801" s="58" t="s">
        <v>2178</v>
      </c>
      <c r="B1801" s="49" t="s">
        <v>2150</v>
      </c>
      <c r="C1801" s="8">
        <f>12*25*0.89</f>
        <v>267</v>
      </c>
      <c r="D1801" s="8">
        <v>0</v>
      </c>
      <c r="E1801" s="8">
        <f>7*25*0.89</f>
        <v>155.75</v>
      </c>
      <c r="F1801" s="8">
        <f t="shared" si="625"/>
        <v>140.91666666666666</v>
      </c>
      <c r="G1801" s="8">
        <v>17600.09</v>
      </c>
      <c r="H1801" s="6">
        <v>1.05100356465448</v>
      </c>
      <c r="I1801" s="8">
        <f t="shared" ref="I1801:I1818" si="640">IFERROR((F1801*G1801*H1801)/1000,0)</f>
        <v>2606.6423035044395</v>
      </c>
    </row>
    <row r="1802" spans="1:9">
      <c r="A1802" s="58" t="s">
        <v>2178</v>
      </c>
      <c r="B1802" s="49" t="s">
        <v>2152</v>
      </c>
      <c r="C1802" s="6">
        <v>0</v>
      </c>
      <c r="D1802" s="6">
        <v>0</v>
      </c>
      <c r="E1802" s="6">
        <v>0</v>
      </c>
      <c r="F1802" s="8">
        <f t="shared" si="625"/>
        <v>0</v>
      </c>
      <c r="G1802" s="8">
        <v>24784.61</v>
      </c>
      <c r="H1802" s="6">
        <v>1.05100356465448</v>
      </c>
      <c r="I1802" s="8">
        <f t="shared" si="640"/>
        <v>0</v>
      </c>
    </row>
    <row r="1803" spans="1:9" ht="31.5">
      <c r="A1803" s="2" t="s">
        <v>2147</v>
      </c>
      <c r="B1803" s="67" t="s">
        <v>2179</v>
      </c>
      <c r="C1803" s="6">
        <f t="shared" ref="C1803:E1803" si="641">SUM(C1804:C1805)</f>
        <v>106.8</v>
      </c>
      <c r="D1803" s="6">
        <f t="shared" si="641"/>
        <v>0</v>
      </c>
      <c r="E1803" s="6">
        <f t="shared" si="641"/>
        <v>0</v>
      </c>
      <c r="F1803" s="8">
        <f t="shared" si="625"/>
        <v>35.6</v>
      </c>
      <c r="G1803" s="8" t="s">
        <v>10</v>
      </c>
      <c r="H1803" s="8" t="s">
        <v>10</v>
      </c>
      <c r="I1803" s="8">
        <f t="shared" ref="I1803" si="642">SUM(I1804:I1805)</f>
        <v>276.92988356204563</v>
      </c>
    </row>
    <row r="1804" spans="1:9">
      <c r="A1804" s="58" t="s">
        <v>2149</v>
      </c>
      <c r="B1804" s="49" t="s">
        <v>2150</v>
      </c>
      <c r="C1804" s="8">
        <f>40*3*0.89</f>
        <v>106.8</v>
      </c>
      <c r="D1804" s="8">
        <v>0</v>
      </c>
      <c r="E1804" s="8">
        <v>0</v>
      </c>
      <c r="F1804" s="8">
        <f t="shared" si="625"/>
        <v>35.6</v>
      </c>
      <c r="G1804" s="8">
        <v>7401.43</v>
      </c>
      <c r="H1804" s="6">
        <v>1.05100356465448</v>
      </c>
      <c r="I1804" s="8">
        <f t="shared" si="640"/>
        <v>276.92988356204563</v>
      </c>
    </row>
    <row r="1805" spans="1:9">
      <c r="A1805" s="58" t="s">
        <v>2151</v>
      </c>
      <c r="B1805" s="49" t="s">
        <v>2152</v>
      </c>
      <c r="C1805" s="6">
        <v>0</v>
      </c>
      <c r="D1805" s="6">
        <v>0</v>
      </c>
      <c r="E1805" s="6">
        <v>0</v>
      </c>
      <c r="F1805" s="8">
        <f t="shared" si="625"/>
        <v>0</v>
      </c>
      <c r="G1805" s="8">
        <v>9082.77</v>
      </c>
      <c r="H1805" s="6">
        <v>1.05100356465448</v>
      </c>
      <c r="I1805" s="8">
        <f t="shared" si="640"/>
        <v>0</v>
      </c>
    </row>
    <row r="1806" spans="1:9" ht="47.25">
      <c r="A1806" s="2" t="s">
        <v>2153</v>
      </c>
      <c r="B1806" s="67" t="s">
        <v>2180</v>
      </c>
      <c r="C1806" s="6">
        <f>2*63*0.89</f>
        <v>112.14</v>
      </c>
      <c r="D1806" s="6">
        <f>63*0.89</f>
        <v>56.07</v>
      </c>
      <c r="E1806" s="6">
        <v>0</v>
      </c>
      <c r="F1806" s="8">
        <f>(C1806+D1806+E1806)/3</f>
        <v>56.07</v>
      </c>
      <c r="G1806" s="8">
        <v>7401.43</v>
      </c>
      <c r="H1806" s="8">
        <v>1.05100356465448</v>
      </c>
      <c r="I1806" s="8">
        <f t="shared" si="640"/>
        <v>436.16456661022187</v>
      </c>
    </row>
    <row r="1807" spans="1:9" ht="31.5">
      <c r="A1807" s="2" t="s">
        <v>2157</v>
      </c>
      <c r="B1807" s="67" t="s">
        <v>2181</v>
      </c>
      <c r="C1807" s="6">
        <f>SUM(C1808:C1809)</f>
        <v>178</v>
      </c>
      <c r="D1807" s="6">
        <f>SUM(D1808:D1809)</f>
        <v>0</v>
      </c>
      <c r="E1807" s="6">
        <f>SUM(E1808:E1809)</f>
        <v>0</v>
      </c>
      <c r="F1807" s="8">
        <f>(C1807+D1807+E1807)/3</f>
        <v>59.333333333333336</v>
      </c>
      <c r="G1807" s="8" t="s">
        <v>10</v>
      </c>
      <c r="H1807" s="8" t="s">
        <v>10</v>
      </c>
      <c r="I1807" s="8">
        <f>SUM(I1808:I1809)</f>
        <v>461.54980593674276</v>
      </c>
    </row>
    <row r="1808" spans="1:9">
      <c r="A1808" s="58" t="s">
        <v>2182</v>
      </c>
      <c r="B1808" s="49" t="s">
        <v>2150</v>
      </c>
      <c r="C1808" s="6">
        <f>2*100*0.89</f>
        <v>178</v>
      </c>
      <c r="D1808" s="6">
        <v>0</v>
      </c>
      <c r="E1808" s="6">
        <v>0</v>
      </c>
      <c r="F1808" s="8">
        <f>(C1808+D1808+E1808)/3</f>
        <v>59.333333333333336</v>
      </c>
      <c r="G1808" s="8">
        <v>7401.43</v>
      </c>
      <c r="H1808" s="6">
        <v>1.05100356465448</v>
      </c>
      <c r="I1808" s="8">
        <f t="shared" si="640"/>
        <v>461.54980593674276</v>
      </c>
    </row>
    <row r="1809" spans="1:9">
      <c r="A1809" s="58" t="s">
        <v>2183</v>
      </c>
      <c r="B1809" s="49" t="s">
        <v>2152</v>
      </c>
      <c r="C1809" s="6">
        <v>0</v>
      </c>
      <c r="D1809" s="6">
        <v>0</v>
      </c>
      <c r="E1809" s="6">
        <v>0</v>
      </c>
      <c r="F1809" s="8">
        <f>(C1809+D1809+E1809)/3</f>
        <v>0</v>
      </c>
      <c r="G1809" s="8">
        <v>9082.77</v>
      </c>
      <c r="H1809" s="6">
        <v>1.05100356465448</v>
      </c>
      <c r="I1809" s="8">
        <f t="shared" si="640"/>
        <v>0</v>
      </c>
    </row>
    <row r="1810" spans="1:9" ht="31.5">
      <c r="A1810" s="2" t="s">
        <v>2159</v>
      </c>
      <c r="B1810" s="67" t="s">
        <v>2184</v>
      </c>
      <c r="C1810" s="6">
        <f>SUM(C1811:C1812)</f>
        <v>0</v>
      </c>
      <c r="D1810" s="6">
        <f>SUM(D1811:D1812)</f>
        <v>178</v>
      </c>
      <c r="E1810" s="6">
        <f>SUM(E1811:E1812)</f>
        <v>231.4</v>
      </c>
      <c r="F1810" s="8">
        <f>(C1810+D1810+E1810)/3</f>
        <v>136.46666666666667</v>
      </c>
      <c r="G1810" s="8" t="s">
        <v>10</v>
      </c>
      <c r="H1810" s="8" t="s">
        <v>10</v>
      </c>
      <c r="I1810" s="8">
        <f>SUM(I1811:I1812)</f>
        <v>284.94869743252821</v>
      </c>
    </row>
    <row r="1811" spans="1:9">
      <c r="A1811" s="58" t="s">
        <v>2161</v>
      </c>
      <c r="B1811" s="49" t="s">
        <v>2150</v>
      </c>
      <c r="C1811" s="8">
        <v>0</v>
      </c>
      <c r="D1811" s="8">
        <f>2*100*0.89</f>
        <v>178</v>
      </c>
      <c r="E1811" s="8">
        <v>0</v>
      </c>
      <c r="F1811" s="8">
        <f t="shared" ref="F1811:F1818" si="643">(C1811+D1811+E1811)/3</f>
        <v>59.333333333333336</v>
      </c>
      <c r="G1811" s="8" t="s">
        <v>10</v>
      </c>
      <c r="H1811" s="6">
        <v>1.05100356465448</v>
      </c>
      <c r="I1811" s="8">
        <f t="shared" ref="I1811:I1812" si="644">IFERROR((F1811*G1811*H1811)/1000,0)</f>
        <v>0</v>
      </c>
    </row>
    <row r="1812" spans="1:9">
      <c r="A1812" s="58" t="s">
        <v>2163</v>
      </c>
      <c r="B1812" s="49" t="s">
        <v>2152</v>
      </c>
      <c r="C1812" s="6">
        <v>0</v>
      </c>
      <c r="D1812" s="6">
        <v>0</v>
      </c>
      <c r="E1812" s="6">
        <f>(100+160)*0.89</f>
        <v>231.4</v>
      </c>
      <c r="F1812" s="8">
        <f t="shared" si="643"/>
        <v>77.13333333333334</v>
      </c>
      <c r="G1812" s="8">
        <v>3514.96</v>
      </c>
      <c r="H1812" s="6">
        <v>1.05100356465448</v>
      </c>
      <c r="I1812" s="8">
        <f t="shared" si="644"/>
        <v>284.94869743252821</v>
      </c>
    </row>
    <row r="1813" spans="1:9" ht="31.5">
      <c r="A1813" s="2" t="s">
        <v>2165</v>
      </c>
      <c r="B1813" s="67" t="s">
        <v>2185</v>
      </c>
      <c r="C1813" s="6">
        <f>1*250*0.89</f>
        <v>222.5</v>
      </c>
      <c r="D1813" s="6">
        <f>160*0.89</f>
        <v>142.4</v>
      </c>
      <c r="E1813" s="6">
        <v>0</v>
      </c>
      <c r="F1813" s="8">
        <f t="shared" si="643"/>
        <v>121.63333333333333</v>
      </c>
      <c r="G1813" s="8">
        <v>3514.96</v>
      </c>
      <c r="H1813" s="8">
        <v>1.05100356465448</v>
      </c>
      <c r="I1813" s="8">
        <f t="shared" si="640"/>
        <v>449.34217672052517</v>
      </c>
    </row>
    <row r="1814" spans="1:9" ht="31.5">
      <c r="A1814" s="2" t="s">
        <v>2171</v>
      </c>
      <c r="B1814" s="67" t="s">
        <v>2186</v>
      </c>
      <c r="C1814" s="6">
        <f>400*1*0.89</f>
        <v>356</v>
      </c>
      <c r="D1814" s="6">
        <v>0</v>
      </c>
      <c r="E1814" s="6">
        <v>0</v>
      </c>
      <c r="F1814" s="8">
        <f t="shared" si="643"/>
        <v>118.66666666666667</v>
      </c>
      <c r="G1814" s="8">
        <v>1608.23</v>
      </c>
      <c r="H1814" s="8">
        <v>1.05100356465448</v>
      </c>
      <c r="I1814" s="8">
        <f t="shared" si="640"/>
        <v>200.5769815837339</v>
      </c>
    </row>
    <row r="1815" spans="1:9" ht="31.5">
      <c r="A1815" s="2" t="s">
        <v>2175</v>
      </c>
      <c r="B1815" s="67" t="s">
        <v>2187</v>
      </c>
      <c r="C1815" s="6">
        <f t="shared" ref="C1815" si="645">SUM(C1816:C1817)</f>
        <v>0</v>
      </c>
      <c r="D1815" s="6">
        <v>0</v>
      </c>
      <c r="E1815" s="6">
        <v>0</v>
      </c>
      <c r="F1815" s="8">
        <f>(C1815+D1815+E1815)/3</f>
        <v>0</v>
      </c>
      <c r="G1815" s="8" t="s">
        <v>10</v>
      </c>
      <c r="H1815" s="8" t="s">
        <v>10</v>
      </c>
      <c r="I1815" s="8">
        <f>SUM(I1816:I1817)</f>
        <v>0</v>
      </c>
    </row>
    <row r="1816" spans="1:9">
      <c r="A1816" s="58" t="s">
        <v>2188</v>
      </c>
      <c r="B1816" s="49" t="s">
        <v>2189</v>
      </c>
      <c r="C1816" s="6">
        <v>0</v>
      </c>
      <c r="D1816" s="8">
        <v>0</v>
      </c>
      <c r="E1816" s="8">
        <v>0</v>
      </c>
      <c r="F1816" s="8">
        <f t="shared" si="643"/>
        <v>0</v>
      </c>
      <c r="G1816" s="6">
        <v>2848.38</v>
      </c>
      <c r="H1816" s="8" t="s">
        <v>10</v>
      </c>
      <c r="I1816" s="8">
        <f t="shared" si="640"/>
        <v>0</v>
      </c>
    </row>
    <row r="1817" spans="1:9">
      <c r="A1817" s="58" t="s">
        <v>2190</v>
      </c>
      <c r="B1817" s="49" t="s">
        <v>2191</v>
      </c>
      <c r="C1817" s="6">
        <v>0</v>
      </c>
      <c r="D1817" s="8">
        <v>0</v>
      </c>
      <c r="E1817" s="8">
        <v>0</v>
      </c>
      <c r="F1817" s="8">
        <f t="shared" si="643"/>
        <v>0</v>
      </c>
      <c r="G1817" s="8">
        <v>2570.52</v>
      </c>
      <c r="H1817" s="8" t="s">
        <v>10</v>
      </c>
      <c r="I1817" s="8">
        <f t="shared" si="640"/>
        <v>0</v>
      </c>
    </row>
    <row r="1818" spans="1:9" ht="31.5">
      <c r="A1818" s="2" t="s">
        <v>2192</v>
      </c>
      <c r="B1818" s="67" t="s">
        <v>2193</v>
      </c>
      <c r="C1818" s="6">
        <v>0</v>
      </c>
      <c r="D1818" s="6">
        <v>0</v>
      </c>
      <c r="E1818" s="6">
        <v>0</v>
      </c>
      <c r="F1818" s="8">
        <f t="shared" si="643"/>
        <v>0</v>
      </c>
      <c r="G1818" s="8" t="s">
        <v>10</v>
      </c>
      <c r="H1818" s="8">
        <v>1.05100356465448</v>
      </c>
      <c r="I1818" s="8">
        <f t="shared" si="640"/>
        <v>0</v>
      </c>
    </row>
    <row r="1819" spans="1:9" ht="47.25">
      <c r="A1819" s="34" t="s">
        <v>2194</v>
      </c>
      <c r="B1819" s="71" t="s">
        <v>9</v>
      </c>
      <c r="C1819" s="43">
        <f>C1820</f>
        <v>0</v>
      </c>
      <c r="D1819" s="43">
        <f t="shared" ref="D1819:F1820" si="646">D1820</f>
        <v>0</v>
      </c>
      <c r="E1819" s="43">
        <f t="shared" si="646"/>
        <v>0</v>
      </c>
      <c r="F1819" s="43">
        <f t="shared" si="646"/>
        <v>0</v>
      </c>
      <c r="G1819" s="43" t="s">
        <v>10</v>
      </c>
      <c r="H1819" s="43" t="s">
        <v>10</v>
      </c>
      <c r="I1819" s="43">
        <f>I1820</f>
        <v>0</v>
      </c>
    </row>
    <row r="1820" spans="1:9">
      <c r="A1820" s="2" t="s">
        <v>2195</v>
      </c>
      <c r="B1820" s="67" t="s">
        <v>53</v>
      </c>
      <c r="C1820" s="8">
        <f>C1821</f>
        <v>0</v>
      </c>
      <c r="D1820" s="8">
        <f t="shared" si="646"/>
        <v>0</v>
      </c>
      <c r="E1820" s="8">
        <f t="shared" si="646"/>
        <v>0</v>
      </c>
      <c r="F1820" s="8">
        <f t="shared" si="646"/>
        <v>0</v>
      </c>
      <c r="G1820" s="8" t="s">
        <v>10</v>
      </c>
      <c r="H1820" s="8" t="s">
        <v>10</v>
      </c>
      <c r="I1820" s="8">
        <f>I1821</f>
        <v>0</v>
      </c>
    </row>
    <row r="1821" spans="1:9">
      <c r="A1821" s="2" t="s">
        <v>2196</v>
      </c>
      <c r="B1821" s="67" t="s">
        <v>2197</v>
      </c>
      <c r="C1821" s="6">
        <v>0</v>
      </c>
      <c r="D1821" s="6">
        <v>0</v>
      </c>
      <c r="E1821" s="6">
        <v>0</v>
      </c>
      <c r="F1821" s="8">
        <f t="shared" ref="F1821" si="647">(C1821+D1821+E1821)/3</f>
        <v>0</v>
      </c>
      <c r="G1821" s="8">
        <v>11827.34</v>
      </c>
      <c r="H1821" s="8">
        <v>1.05100356465448</v>
      </c>
      <c r="I1821" s="8">
        <f t="shared" ref="I1821" si="648">IFERROR((F1821*G1821*H1821)/1000,0)</f>
        <v>0</v>
      </c>
    </row>
    <row r="1822" spans="1:9" ht="81.75">
      <c r="A1822" s="34" t="s">
        <v>2198</v>
      </c>
      <c r="B1822" s="71" t="s">
        <v>2390</v>
      </c>
      <c r="C1822" s="43">
        <f>C1823+C1863+C1917+C1918+C1960</f>
        <v>2106.9810000000002</v>
      </c>
      <c r="D1822" s="43">
        <f>D1823+D1863+D1917+D1918+D1960</f>
        <v>1781.5589999999997</v>
      </c>
      <c r="E1822" s="43">
        <f>E1823+E1863+E1917+E1918+E1960</f>
        <v>2966.2779999999998</v>
      </c>
      <c r="F1822" s="43">
        <f>(C1822+D1822+E1822)/3</f>
        <v>2284.9393333333333</v>
      </c>
      <c r="G1822" s="43" t="s">
        <v>10</v>
      </c>
      <c r="H1822" s="43" t="s">
        <v>10</v>
      </c>
      <c r="I1822" s="43"/>
    </row>
    <row r="1823" spans="1:9" ht="31.5">
      <c r="A1823" s="34" t="s">
        <v>2199</v>
      </c>
      <c r="B1823" s="71" t="s">
        <v>5</v>
      </c>
      <c r="C1823" s="43">
        <f>C1824+C1844</f>
        <v>10.613999999999999</v>
      </c>
      <c r="D1823" s="43">
        <f t="shared" ref="D1823:E1823" si="649">D1824+D1844</f>
        <v>15.913</v>
      </c>
      <c r="E1823" s="43">
        <f t="shared" si="649"/>
        <v>14.274000000000001</v>
      </c>
      <c r="F1823" s="43">
        <f>(C1823+D1823+E1823)/3</f>
        <v>13.600333333333333</v>
      </c>
      <c r="G1823" s="43" t="s">
        <v>10</v>
      </c>
      <c r="H1823" s="43" t="s">
        <v>10</v>
      </c>
      <c r="I1823" s="43">
        <f t="shared" ref="I1823" si="650">I1824+I1844</f>
        <v>27294.437486274102</v>
      </c>
    </row>
    <row r="1824" spans="1:9">
      <c r="A1824" s="2" t="s">
        <v>2200</v>
      </c>
      <c r="B1824" s="49" t="s">
        <v>2021</v>
      </c>
      <c r="C1824" s="8">
        <f>C1826+C1837</f>
        <v>8.5109999999999992</v>
      </c>
      <c r="D1824" s="8">
        <f>D1826+D1837</f>
        <v>10.132999999999999</v>
      </c>
      <c r="E1824" s="8">
        <f>E1826+E1837</f>
        <v>6.6660000000000004</v>
      </c>
      <c r="F1824" s="8">
        <f>(C1824+D1824+E1824)/3</f>
        <v>8.4366666666666656</v>
      </c>
      <c r="G1824" s="8" t="s">
        <v>10</v>
      </c>
      <c r="H1824" s="8" t="s">
        <v>10</v>
      </c>
      <c r="I1824" s="8">
        <f>I1826+I1837</f>
        <v>15452.059982961066</v>
      </c>
    </row>
    <row r="1825" spans="1:9">
      <c r="A1825" s="2" t="s">
        <v>2201</v>
      </c>
      <c r="B1825" s="67" t="s">
        <v>2023</v>
      </c>
      <c r="C1825" s="8" t="s">
        <v>10</v>
      </c>
      <c r="D1825" s="8" t="s">
        <v>10</v>
      </c>
      <c r="E1825" s="8" t="s">
        <v>10</v>
      </c>
      <c r="F1825" s="8" t="s">
        <v>10</v>
      </c>
      <c r="G1825" s="8" t="s">
        <v>10</v>
      </c>
      <c r="H1825" s="8" t="s">
        <v>10</v>
      </c>
      <c r="I1825" s="8" t="s">
        <v>10</v>
      </c>
    </row>
    <row r="1826" spans="1:9">
      <c r="A1826" s="2" t="s">
        <v>2202</v>
      </c>
      <c r="B1826" s="67" t="s">
        <v>53</v>
      </c>
      <c r="C1826" s="8">
        <f>C1827+C1831+C1834</f>
        <v>5.3689999999999998</v>
      </c>
      <c r="D1826" s="8">
        <f>D1827+D1831+D1834</f>
        <v>2.883</v>
      </c>
      <c r="E1826" s="8">
        <f>E1827+E1831+E1834</f>
        <v>2.7480000000000002</v>
      </c>
      <c r="F1826" s="8">
        <f t="shared" ref="F1826:F1862" si="651">(C1826+D1826+E1826)/3</f>
        <v>3.6666666666666665</v>
      </c>
      <c r="G1826" s="8" t="s">
        <v>10</v>
      </c>
      <c r="H1826" s="8" t="s">
        <v>10</v>
      </c>
      <c r="I1826" s="8">
        <f>I1827+I1831+I1834</f>
        <v>7506.143729598869</v>
      </c>
    </row>
    <row r="1827" spans="1:9" ht="31.5">
      <c r="A1827" s="2" t="s">
        <v>2203</v>
      </c>
      <c r="B1827" s="67" t="s">
        <v>2026</v>
      </c>
      <c r="C1827" s="6">
        <f>SUM(C1828:C1830)</f>
        <v>5.3689999999999998</v>
      </c>
      <c r="D1827" s="6">
        <f>SUM(D1828:D1830)</f>
        <v>2.883</v>
      </c>
      <c r="E1827" s="6">
        <f>SUM(E1828:E1830)</f>
        <v>2.7480000000000002</v>
      </c>
      <c r="F1827" s="8">
        <f t="shared" si="651"/>
        <v>3.6666666666666665</v>
      </c>
      <c r="G1827" s="8" t="s">
        <v>10</v>
      </c>
      <c r="H1827" s="8" t="s">
        <v>10</v>
      </c>
      <c r="I1827" s="8">
        <f t="shared" ref="I1827" si="652">SUM(I1828:I1830)</f>
        <v>7506.143729598869</v>
      </c>
    </row>
    <row r="1828" spans="1:9">
      <c r="A1828" s="2" t="s">
        <v>2204</v>
      </c>
      <c r="B1828" s="49" t="s">
        <v>37</v>
      </c>
      <c r="C1828" s="8">
        <f>2.064+0.578</f>
        <v>2.6419999999999999</v>
      </c>
      <c r="D1828" s="8">
        <f>1.29+0.11</f>
        <v>1.4000000000000001</v>
      </c>
      <c r="E1828" s="8">
        <v>1.4970000000000001</v>
      </c>
      <c r="F1828" s="8">
        <f t="shared" si="651"/>
        <v>1.8463333333333332</v>
      </c>
      <c r="G1828" s="6">
        <v>1727306.61</v>
      </c>
      <c r="H1828" s="8">
        <v>1.05100356465448</v>
      </c>
      <c r="I1828" s="8">
        <f t="shared" ref="I1828:I1836" si="653">IFERROR((F1828*G1828*H1828)/1000,0)</f>
        <v>3351.8435115856469</v>
      </c>
    </row>
    <row r="1829" spans="1:9">
      <c r="A1829" s="2" t="s">
        <v>2205</v>
      </c>
      <c r="B1829" s="49" t="s">
        <v>2029</v>
      </c>
      <c r="C1829" s="8">
        <f>1.682+1.045</f>
        <v>2.7269999999999999</v>
      </c>
      <c r="D1829" s="8">
        <f>1.368+0.115</f>
        <v>1.4830000000000001</v>
      </c>
      <c r="E1829" s="8">
        <v>1.2509999999999999</v>
      </c>
      <c r="F1829" s="8">
        <f t="shared" si="651"/>
        <v>1.8203333333333334</v>
      </c>
      <c r="G1829" s="6">
        <v>2171414.67</v>
      </c>
      <c r="H1829" s="8">
        <v>1.05100356465448</v>
      </c>
      <c r="I1829" s="8">
        <f t="shared" si="653"/>
        <v>4154.3002180132216</v>
      </c>
    </row>
    <row r="1830" spans="1:9">
      <c r="A1830" s="2" t="s">
        <v>2206</v>
      </c>
      <c r="B1830" s="49" t="s">
        <v>2207</v>
      </c>
      <c r="C1830" s="8">
        <v>0</v>
      </c>
      <c r="D1830" s="8">
        <v>0</v>
      </c>
      <c r="E1830" s="8">
        <v>0</v>
      </c>
      <c r="F1830" s="8">
        <f t="shared" si="651"/>
        <v>0</v>
      </c>
      <c r="G1830" s="6">
        <v>2168292.14</v>
      </c>
      <c r="H1830" s="8">
        <v>1.05100356465448</v>
      </c>
      <c r="I1830" s="8">
        <f t="shared" si="653"/>
        <v>0</v>
      </c>
    </row>
    <row r="1831" spans="1:9" ht="31.5">
      <c r="A1831" s="2" t="s">
        <v>2208</v>
      </c>
      <c r="B1831" s="67" t="s">
        <v>2209</v>
      </c>
      <c r="C1831" s="6">
        <f>SUM(C1832:C1833)</f>
        <v>0</v>
      </c>
      <c r="D1831" s="6">
        <f>SUM(D1832:D1833)</f>
        <v>0</v>
      </c>
      <c r="E1831" s="6">
        <f>SUM(E1832:E1833)</f>
        <v>0</v>
      </c>
      <c r="F1831" s="8">
        <f t="shared" si="651"/>
        <v>0</v>
      </c>
      <c r="G1831" s="8" t="s">
        <v>10</v>
      </c>
      <c r="H1831" s="8" t="s">
        <v>10</v>
      </c>
      <c r="I1831" s="8">
        <f>SUM(I1832:I1833)</f>
        <v>0</v>
      </c>
    </row>
    <row r="1832" spans="1:9">
      <c r="A1832" s="2" t="s">
        <v>2210</v>
      </c>
      <c r="B1832" s="49" t="s">
        <v>37</v>
      </c>
      <c r="C1832" s="8">
        <v>0</v>
      </c>
      <c r="D1832" s="8">
        <v>0</v>
      </c>
      <c r="E1832" s="8">
        <v>0</v>
      </c>
      <c r="F1832" s="8">
        <f t="shared" si="651"/>
        <v>0</v>
      </c>
      <c r="G1832" s="8" t="str">
        <f>G1681</f>
        <v>нд</v>
      </c>
      <c r="H1832" s="8">
        <v>1.05100356465448</v>
      </c>
      <c r="I1832" s="8">
        <f t="shared" si="653"/>
        <v>0</v>
      </c>
    </row>
    <row r="1833" spans="1:9">
      <c r="A1833" s="2" t="s">
        <v>2211</v>
      </c>
      <c r="B1833" s="49" t="s">
        <v>2029</v>
      </c>
      <c r="C1833" s="8">
        <v>0</v>
      </c>
      <c r="D1833" s="8">
        <v>0</v>
      </c>
      <c r="E1833" s="8">
        <v>0</v>
      </c>
      <c r="F1833" s="8">
        <f t="shared" si="651"/>
        <v>0</v>
      </c>
      <c r="G1833" s="8">
        <v>1038176.36</v>
      </c>
      <c r="H1833" s="8">
        <v>1.05100356465448</v>
      </c>
      <c r="I1833" s="8">
        <f t="shared" si="653"/>
        <v>0</v>
      </c>
    </row>
    <row r="1834" spans="1:9">
      <c r="A1834" s="2" t="s">
        <v>2212</v>
      </c>
      <c r="B1834" s="67" t="s">
        <v>2213</v>
      </c>
      <c r="C1834" s="6">
        <f t="shared" ref="C1834:E1834" si="654">SUM(C1835:C1836)</f>
        <v>0</v>
      </c>
      <c r="D1834" s="6">
        <f t="shared" si="654"/>
        <v>0</v>
      </c>
      <c r="E1834" s="6">
        <f t="shared" si="654"/>
        <v>0</v>
      </c>
      <c r="F1834" s="8">
        <f t="shared" si="651"/>
        <v>0</v>
      </c>
      <c r="G1834" s="8" t="s">
        <v>10</v>
      </c>
      <c r="H1834" s="8" t="s">
        <v>10</v>
      </c>
      <c r="I1834" s="8">
        <f>SUM(I1835:I1836)</f>
        <v>0</v>
      </c>
    </row>
    <row r="1835" spans="1:9">
      <c r="A1835" s="2" t="s">
        <v>2214</v>
      </c>
      <c r="B1835" s="49" t="s">
        <v>38</v>
      </c>
      <c r="C1835" s="8">
        <v>0</v>
      </c>
      <c r="D1835" s="8">
        <v>0</v>
      </c>
      <c r="E1835" s="8">
        <v>0</v>
      </c>
      <c r="F1835" s="8">
        <f t="shared" si="651"/>
        <v>0</v>
      </c>
      <c r="G1835" s="8">
        <v>1125412.03</v>
      </c>
      <c r="H1835" s="8" t="s">
        <v>10</v>
      </c>
      <c r="I1835" s="8">
        <f t="shared" si="653"/>
        <v>0</v>
      </c>
    </row>
    <row r="1836" spans="1:9">
      <c r="A1836" s="2" t="s">
        <v>2215</v>
      </c>
      <c r="B1836" s="49" t="s">
        <v>39</v>
      </c>
      <c r="C1836" s="8">
        <v>0</v>
      </c>
      <c r="D1836" s="8">
        <v>0</v>
      </c>
      <c r="E1836" s="8">
        <v>0</v>
      </c>
      <c r="F1836" s="8">
        <f t="shared" si="651"/>
        <v>0</v>
      </c>
      <c r="G1836" s="8">
        <v>1073977.6200000001</v>
      </c>
      <c r="H1836" s="8" t="s">
        <v>10</v>
      </c>
      <c r="I1836" s="8">
        <f t="shared" si="653"/>
        <v>0</v>
      </c>
    </row>
    <row r="1837" spans="1:9">
      <c r="A1837" s="1" t="s">
        <v>2216</v>
      </c>
      <c r="B1837" s="49" t="s">
        <v>54</v>
      </c>
      <c r="C1837" s="6">
        <f t="shared" ref="C1837:E1837" si="655">C1838+C1842</f>
        <v>3.1419999999999999</v>
      </c>
      <c r="D1837" s="6">
        <f t="shared" si="655"/>
        <v>7.25</v>
      </c>
      <c r="E1837" s="6">
        <f t="shared" si="655"/>
        <v>3.9180000000000001</v>
      </c>
      <c r="F1837" s="6">
        <f t="shared" si="651"/>
        <v>4.7699999999999996</v>
      </c>
      <c r="G1837" s="6" t="s">
        <v>10</v>
      </c>
      <c r="H1837" s="6" t="s">
        <v>10</v>
      </c>
      <c r="I1837" s="6">
        <f>I1838+I1842</f>
        <v>7945.9162533621966</v>
      </c>
    </row>
    <row r="1838" spans="1:9" ht="31.5">
      <c r="A1838" s="2" t="s">
        <v>2217</v>
      </c>
      <c r="B1838" s="67" t="s">
        <v>2026</v>
      </c>
      <c r="C1838" s="6">
        <f t="shared" ref="C1838:E1838" si="656">SUM(C1839:C1841)</f>
        <v>3.1419999999999999</v>
      </c>
      <c r="D1838" s="6">
        <f t="shared" si="656"/>
        <v>7.25</v>
      </c>
      <c r="E1838" s="6">
        <f t="shared" si="656"/>
        <v>3.9180000000000001</v>
      </c>
      <c r="F1838" s="8">
        <f t="shared" si="651"/>
        <v>4.7699999999999996</v>
      </c>
      <c r="G1838" s="8" t="s">
        <v>10</v>
      </c>
      <c r="H1838" s="8" t="s">
        <v>10</v>
      </c>
      <c r="I1838" s="8">
        <f t="shared" ref="I1838" si="657">SUM(I1839:I1841)</f>
        <v>7945.9162533621966</v>
      </c>
    </row>
    <row r="1839" spans="1:9">
      <c r="A1839" s="2" t="s">
        <v>2218</v>
      </c>
      <c r="B1839" s="49" t="s">
        <v>37</v>
      </c>
      <c r="C1839" s="8">
        <f>1.987+0.05</f>
        <v>2.0369999999999999</v>
      </c>
      <c r="D1839" s="8">
        <f>1.027+0.055+0.123</f>
        <v>1.2049999999999998</v>
      </c>
      <c r="E1839" s="8">
        <v>1.2649999999999999</v>
      </c>
      <c r="F1839" s="8">
        <f t="shared" si="651"/>
        <v>1.5023333333333333</v>
      </c>
      <c r="G1839" s="8">
        <v>1442190.09</v>
      </c>
      <c r="H1839" s="8">
        <v>1.05100356465448</v>
      </c>
      <c r="I1839" s="8">
        <f t="shared" ref="I1839:I1843" si="658">IFERROR((F1839*G1839*H1839)/1000,0)</f>
        <v>2277.1571310752129</v>
      </c>
    </row>
    <row r="1840" spans="1:9">
      <c r="A1840" s="2" t="s">
        <v>2219</v>
      </c>
      <c r="B1840" s="49" t="s">
        <v>2029</v>
      </c>
      <c r="C1840" s="8">
        <f>0.992+0.113</f>
        <v>1.105</v>
      </c>
      <c r="D1840" s="8">
        <f>2.751+3.294</f>
        <v>6.0449999999999999</v>
      </c>
      <c r="E1840" s="8">
        <v>2.653</v>
      </c>
      <c r="F1840" s="8">
        <f t="shared" si="651"/>
        <v>3.2676666666666669</v>
      </c>
      <c r="G1840" s="8">
        <v>1650616.06</v>
      </c>
      <c r="H1840" s="8">
        <v>1.05100356465448</v>
      </c>
      <c r="I1840" s="8">
        <f t="shared" si="658"/>
        <v>5668.7591222869842</v>
      </c>
    </row>
    <row r="1841" spans="1:9">
      <c r="A1841" s="2" t="s">
        <v>2220</v>
      </c>
      <c r="B1841" s="49" t="s">
        <v>2207</v>
      </c>
      <c r="C1841" s="8">
        <v>0</v>
      </c>
      <c r="D1841" s="8">
        <v>0</v>
      </c>
      <c r="E1841" s="8">
        <v>0</v>
      </c>
      <c r="F1841" s="8">
        <f t="shared" si="651"/>
        <v>0</v>
      </c>
      <c r="G1841" s="8">
        <v>3386727.93</v>
      </c>
      <c r="H1841" s="8" t="s">
        <v>10</v>
      </c>
      <c r="I1841" s="8">
        <f t="shared" si="658"/>
        <v>0</v>
      </c>
    </row>
    <row r="1842" spans="1:9" ht="31.5">
      <c r="A1842" s="2" t="s">
        <v>2221</v>
      </c>
      <c r="B1842" s="67" t="s">
        <v>2222</v>
      </c>
      <c r="C1842" s="6">
        <f t="shared" ref="C1842:E1842" si="659">C1843</f>
        <v>0</v>
      </c>
      <c r="D1842" s="6">
        <f t="shared" si="659"/>
        <v>0</v>
      </c>
      <c r="E1842" s="6">
        <f t="shared" si="659"/>
        <v>0</v>
      </c>
      <c r="F1842" s="8">
        <f t="shared" si="651"/>
        <v>0</v>
      </c>
      <c r="G1842" s="8" t="s">
        <v>10</v>
      </c>
      <c r="H1842" s="8" t="s">
        <v>10</v>
      </c>
      <c r="I1842" s="8">
        <f>I1843</f>
        <v>0</v>
      </c>
    </row>
    <row r="1843" spans="1:9">
      <c r="A1843" s="2" t="s">
        <v>2223</v>
      </c>
      <c r="B1843" s="49" t="s">
        <v>2029</v>
      </c>
      <c r="C1843" s="8">
        <v>0</v>
      </c>
      <c r="D1843" s="8">
        <v>0</v>
      </c>
      <c r="E1843" s="8">
        <v>0</v>
      </c>
      <c r="F1843" s="8">
        <f t="shared" si="651"/>
        <v>0</v>
      </c>
      <c r="G1843" s="8">
        <v>1264874.55</v>
      </c>
      <c r="H1843" s="8" t="s">
        <v>10</v>
      </c>
      <c r="I1843" s="8">
        <f t="shared" si="658"/>
        <v>0</v>
      </c>
    </row>
    <row r="1844" spans="1:9">
      <c r="A1844" s="2" t="s">
        <v>2224</v>
      </c>
      <c r="B1844" s="49" t="s">
        <v>2046</v>
      </c>
      <c r="C1844" s="8">
        <f>C1846+C1852+C1859+C1861</f>
        <v>2.1029999999999998</v>
      </c>
      <c r="D1844" s="8">
        <f>D1846+D1852+D1859+D1861</f>
        <v>5.78</v>
      </c>
      <c r="E1844" s="8">
        <f>E1846+E1852+E1859+E1861</f>
        <v>7.6080000000000005</v>
      </c>
      <c r="F1844" s="8">
        <f t="shared" si="651"/>
        <v>5.1636666666666668</v>
      </c>
      <c r="G1844" s="8" t="s">
        <v>10</v>
      </c>
      <c r="H1844" s="8" t="s">
        <v>10</v>
      </c>
      <c r="I1844" s="8">
        <f>I1846+I1852+I1859+I1861</f>
        <v>11842.377503313037</v>
      </c>
    </row>
    <row r="1845" spans="1:9">
      <c r="A1845" s="2" t="s">
        <v>2225</v>
      </c>
      <c r="B1845" s="67" t="s">
        <v>2023</v>
      </c>
      <c r="C1845" s="8" t="s">
        <v>10</v>
      </c>
      <c r="D1845" s="8" t="s">
        <v>10</v>
      </c>
      <c r="E1845" s="8" t="s">
        <v>10</v>
      </c>
      <c r="F1845" s="8" t="s">
        <v>10</v>
      </c>
      <c r="G1845" s="8" t="s">
        <v>10</v>
      </c>
      <c r="H1845" s="8" t="s">
        <v>10</v>
      </c>
      <c r="I1845" s="8" t="s">
        <v>10</v>
      </c>
    </row>
    <row r="1846" spans="1:9">
      <c r="A1846" s="2" t="s">
        <v>2226</v>
      </c>
      <c r="B1846" s="49" t="s">
        <v>53</v>
      </c>
      <c r="C1846" s="8">
        <f>C1847+C1850</f>
        <v>0.46799999999999997</v>
      </c>
      <c r="D1846" s="8">
        <f>D1847+D1850</f>
        <v>3.8410000000000002</v>
      </c>
      <c r="E1846" s="8">
        <f>E1847+E1850</f>
        <v>1.7669999999999999</v>
      </c>
      <c r="F1846" s="8">
        <f t="shared" si="651"/>
        <v>2.0253333333333337</v>
      </c>
      <c r="G1846" s="8" t="s">
        <v>10</v>
      </c>
      <c r="H1846" s="8" t="s">
        <v>10</v>
      </c>
      <c r="I1846" s="8">
        <f>I1847+I1850</f>
        <v>3452.9619520549395</v>
      </c>
    </row>
    <row r="1847" spans="1:9" ht="31.5">
      <c r="A1847" s="2" t="s">
        <v>2227</v>
      </c>
      <c r="B1847" s="67" t="s">
        <v>2038</v>
      </c>
      <c r="C1847" s="6">
        <f t="shared" ref="C1847:D1847" si="660">SUM(C1848:C1849)</f>
        <v>0</v>
      </c>
      <c r="D1847" s="6">
        <f t="shared" si="660"/>
        <v>0.13600000000000001</v>
      </c>
      <c r="E1847" s="6">
        <f t="shared" ref="E1847" si="661">SUM(E1848:E1849)</f>
        <v>1.7669999999999999</v>
      </c>
      <c r="F1847" s="8">
        <f t="shared" si="651"/>
        <v>0.6343333333333333</v>
      </c>
      <c r="G1847" s="8" t="s">
        <v>10</v>
      </c>
      <c r="H1847" s="8" t="s">
        <v>10</v>
      </c>
      <c r="I1847" s="8">
        <f t="shared" ref="I1847" si="662">SUM(I1848:I1849)</f>
        <v>3452.9619520549395</v>
      </c>
    </row>
    <row r="1848" spans="1:9">
      <c r="A1848" s="2" t="s">
        <v>2228</v>
      </c>
      <c r="B1848" s="49" t="s">
        <v>2029</v>
      </c>
      <c r="C1848" s="8">
        <v>0</v>
      </c>
      <c r="D1848" s="8">
        <v>0.13600000000000001</v>
      </c>
      <c r="E1848" s="8">
        <v>1.7669999999999999</v>
      </c>
      <c r="F1848" s="8">
        <f t="shared" si="651"/>
        <v>0.6343333333333333</v>
      </c>
      <c r="G1848" s="8">
        <v>5179288.1100000003</v>
      </c>
      <c r="H1848" s="8">
        <v>1.05100356465448</v>
      </c>
      <c r="I1848" s="8">
        <f t="shared" ref="I1848:I1851" si="663">IFERROR((F1848*G1848*H1848)/1000,0)</f>
        <v>3452.9619520549395</v>
      </c>
    </row>
    <row r="1849" spans="1:9">
      <c r="A1849" s="2" t="s">
        <v>2229</v>
      </c>
      <c r="B1849" s="49" t="s">
        <v>2031</v>
      </c>
      <c r="C1849" s="8">
        <v>0</v>
      </c>
      <c r="D1849" s="8">
        <v>0</v>
      </c>
      <c r="E1849" s="8">
        <v>0</v>
      </c>
      <c r="F1849" s="8">
        <f t="shared" si="651"/>
        <v>0</v>
      </c>
      <c r="G1849" s="8">
        <v>3673965.8</v>
      </c>
      <c r="H1849" s="8">
        <v>1.05100356465448</v>
      </c>
      <c r="I1849" s="8">
        <f t="shared" si="663"/>
        <v>0</v>
      </c>
    </row>
    <row r="1850" spans="1:9" ht="31.5">
      <c r="A1850" s="2" t="s">
        <v>2230</v>
      </c>
      <c r="B1850" s="67" t="s">
        <v>2033</v>
      </c>
      <c r="C1850" s="6">
        <f>SUM(C1851:C1851)</f>
        <v>0.46799999999999997</v>
      </c>
      <c r="D1850" s="6">
        <f>SUM(D1851:D1851)</f>
        <v>3.7050000000000001</v>
      </c>
      <c r="E1850" s="6">
        <f>SUM(E1851:E1851)</f>
        <v>0</v>
      </c>
      <c r="F1850" s="8">
        <f t="shared" si="651"/>
        <v>1.391</v>
      </c>
      <c r="G1850" s="8" t="s">
        <v>10</v>
      </c>
      <c r="H1850" s="8" t="s">
        <v>10</v>
      </c>
      <c r="I1850" s="8">
        <f>SUM(I1851:I1851)</f>
        <v>0</v>
      </c>
    </row>
    <row r="1851" spans="1:9">
      <c r="A1851" s="2" t="s">
        <v>2231</v>
      </c>
      <c r="B1851" s="49" t="s">
        <v>37</v>
      </c>
      <c r="C1851" s="8">
        <f>0.153+0.315</f>
        <v>0.46799999999999997</v>
      </c>
      <c r="D1851" s="8">
        <f>1.538+2.167</f>
        <v>3.7050000000000001</v>
      </c>
      <c r="E1851" s="8">
        <v>0</v>
      </c>
      <c r="F1851" s="8">
        <f t="shared" si="651"/>
        <v>1.391</v>
      </c>
      <c r="G1851" s="8" t="s">
        <v>10</v>
      </c>
      <c r="H1851" s="8">
        <v>1.05100356465448</v>
      </c>
      <c r="I1851" s="8">
        <f t="shared" si="663"/>
        <v>0</v>
      </c>
    </row>
    <row r="1852" spans="1:9">
      <c r="A1852" s="1" t="s">
        <v>2232</v>
      </c>
      <c r="B1852" s="49" t="s">
        <v>54</v>
      </c>
      <c r="C1852" s="6">
        <f t="shared" ref="C1852:E1852" si="664">C1853+C1856</f>
        <v>1.635</v>
      </c>
      <c r="D1852" s="6">
        <f t="shared" si="664"/>
        <v>1.9390000000000001</v>
      </c>
      <c r="E1852" s="6">
        <f t="shared" si="664"/>
        <v>5.8410000000000002</v>
      </c>
      <c r="F1852" s="6">
        <f t="shared" si="651"/>
        <v>3.1383333333333332</v>
      </c>
      <c r="G1852" s="6" t="s">
        <v>10</v>
      </c>
      <c r="H1852" s="6" t="s">
        <v>10</v>
      </c>
      <c r="I1852" s="6">
        <f t="shared" ref="I1852" si="665">I1853+I1856</f>
        <v>8389.4155512580983</v>
      </c>
    </row>
    <row r="1853" spans="1:9" ht="31.5">
      <c r="A1853" s="2" t="s">
        <v>2233</v>
      </c>
      <c r="B1853" s="67" t="s">
        <v>2038</v>
      </c>
      <c r="C1853" s="6">
        <f t="shared" ref="C1853:E1853" si="666">SUM(C1854:C1855)</f>
        <v>1.635</v>
      </c>
      <c r="D1853" s="6">
        <f t="shared" si="666"/>
        <v>1.909</v>
      </c>
      <c r="E1853" s="6">
        <f t="shared" si="666"/>
        <v>5.8410000000000002</v>
      </c>
      <c r="F1853" s="8">
        <f t="shared" si="651"/>
        <v>3.1283333333333334</v>
      </c>
      <c r="G1853" s="8" t="s">
        <v>10</v>
      </c>
      <c r="H1853" s="8" t="s">
        <v>10</v>
      </c>
      <c r="I1853" s="8">
        <f>SUM(I1854:I1855)</f>
        <v>8357.5438980084527</v>
      </c>
    </row>
    <row r="1854" spans="1:9">
      <c r="A1854" s="2" t="s">
        <v>2234</v>
      </c>
      <c r="B1854" s="49" t="s">
        <v>37</v>
      </c>
      <c r="C1854" s="8">
        <v>1.635</v>
      </c>
      <c r="D1854" s="8">
        <f>0.225+1.357</f>
        <v>1.5820000000000001</v>
      </c>
      <c r="E1854" s="8">
        <v>4.3010000000000002</v>
      </c>
      <c r="F1854" s="8">
        <f t="shared" si="651"/>
        <v>2.5060000000000002</v>
      </c>
      <c r="G1854" s="8">
        <v>2420088.29</v>
      </c>
      <c r="H1854" s="8">
        <v>1.05100356465448</v>
      </c>
      <c r="I1854" s="8">
        <f t="shared" ref="I1854:I1858" si="667">IFERROR((F1854*G1854*H1854)/1000,0)</f>
        <v>6374.0646774388242</v>
      </c>
    </row>
    <row r="1855" spans="1:9">
      <c r="A1855" s="2" t="s">
        <v>2235</v>
      </c>
      <c r="B1855" s="49" t="s">
        <v>2029</v>
      </c>
      <c r="C1855" s="8">
        <v>0</v>
      </c>
      <c r="D1855" s="8">
        <v>0.32700000000000001</v>
      </c>
      <c r="E1855" s="8">
        <v>1.54</v>
      </c>
      <c r="F1855" s="8">
        <f t="shared" si="651"/>
        <v>0.62233333333333329</v>
      </c>
      <c r="G1855" s="8">
        <v>3032497.16</v>
      </c>
      <c r="H1855" s="8">
        <v>1.05100356465448</v>
      </c>
      <c r="I1855" s="8">
        <f t="shared" si="667"/>
        <v>1983.4792205696278</v>
      </c>
    </row>
    <row r="1856" spans="1:9">
      <c r="A1856" s="2" t="s">
        <v>2236</v>
      </c>
      <c r="B1856" s="67" t="s">
        <v>2237</v>
      </c>
      <c r="C1856" s="6">
        <f>SUM(C1857:C1858)</f>
        <v>0</v>
      </c>
      <c r="D1856" s="6">
        <f>SUM(D1857:D1858)</f>
        <v>0.03</v>
      </c>
      <c r="E1856" s="6">
        <f>SUM(E1857:E1858)</f>
        <v>0</v>
      </c>
      <c r="F1856" s="8">
        <f t="shared" si="651"/>
        <v>0.01</v>
      </c>
      <c r="G1856" s="8" t="s">
        <v>10</v>
      </c>
      <c r="H1856" s="8" t="s">
        <v>10</v>
      </c>
      <c r="I1856" s="8">
        <f>SUM(I1857:I1858)</f>
        <v>31.87165324964587</v>
      </c>
    </row>
    <row r="1857" spans="1:9">
      <c r="A1857" s="2" t="s">
        <v>2238</v>
      </c>
      <c r="B1857" s="49" t="s">
        <v>2029</v>
      </c>
      <c r="C1857" s="8">
        <v>0</v>
      </c>
      <c r="D1857" s="8">
        <v>0.03</v>
      </c>
      <c r="E1857" s="8">
        <v>0</v>
      </c>
      <c r="F1857" s="8">
        <f t="shared" si="651"/>
        <v>0.01</v>
      </c>
      <c r="G1857" s="8">
        <v>3032497.16</v>
      </c>
      <c r="H1857" s="8">
        <v>1.05100356465448</v>
      </c>
      <c r="I1857" s="8">
        <f t="shared" si="667"/>
        <v>31.87165324964587</v>
      </c>
    </row>
    <row r="1858" spans="1:9" ht="31.5">
      <c r="A1858" s="2" t="s">
        <v>2238</v>
      </c>
      <c r="B1858" s="49" t="s">
        <v>2239</v>
      </c>
      <c r="C1858" s="8">
        <v>0</v>
      </c>
      <c r="D1858" s="8">
        <v>0</v>
      </c>
      <c r="E1858" s="8">
        <v>0</v>
      </c>
      <c r="F1858" s="8">
        <f t="shared" si="651"/>
        <v>0</v>
      </c>
      <c r="G1858" s="8" t="s">
        <v>10</v>
      </c>
      <c r="H1858" s="8" t="s">
        <v>10</v>
      </c>
      <c r="I1858" s="8">
        <f t="shared" si="667"/>
        <v>0</v>
      </c>
    </row>
    <row r="1859" spans="1:9">
      <c r="A1859" s="1" t="s">
        <v>2240</v>
      </c>
      <c r="B1859" s="49" t="s">
        <v>53</v>
      </c>
      <c r="C1859" s="8">
        <f t="shared" ref="C1859:E1859" si="668">C1860</f>
        <v>0</v>
      </c>
      <c r="D1859" s="8">
        <f t="shared" si="668"/>
        <v>0</v>
      </c>
      <c r="E1859" s="8">
        <f t="shared" si="668"/>
        <v>0</v>
      </c>
      <c r="F1859" s="8">
        <f t="shared" si="651"/>
        <v>0</v>
      </c>
      <c r="G1859" s="8" t="s">
        <v>10</v>
      </c>
      <c r="H1859" s="8" t="s">
        <v>10</v>
      </c>
      <c r="I1859" s="8">
        <f t="shared" ref="I1859" si="669">I1860</f>
        <v>0</v>
      </c>
    </row>
    <row r="1860" spans="1:9" ht="31.5">
      <c r="A1860" s="2" t="s">
        <v>2241</v>
      </c>
      <c r="B1860" s="49" t="s">
        <v>2242</v>
      </c>
      <c r="C1860" s="8">
        <v>0</v>
      </c>
      <c r="D1860" s="8">
        <v>0</v>
      </c>
      <c r="E1860" s="8">
        <v>0</v>
      </c>
      <c r="F1860" s="8">
        <f t="shared" si="651"/>
        <v>0</v>
      </c>
      <c r="G1860" s="8">
        <v>5179288.1100000003</v>
      </c>
      <c r="H1860" s="8" t="s">
        <v>10</v>
      </c>
      <c r="I1860" s="8">
        <f t="shared" ref="I1860" si="670">IFERROR((F1860*G1860*H1860)/1000,0)</f>
        <v>0</v>
      </c>
    </row>
    <row r="1861" spans="1:9">
      <c r="A1861" s="1" t="s">
        <v>2243</v>
      </c>
      <c r="B1861" s="49" t="s">
        <v>54</v>
      </c>
      <c r="C1861" s="6">
        <f t="shared" ref="C1861:E1861" si="671">C1862</f>
        <v>0</v>
      </c>
      <c r="D1861" s="6">
        <f t="shared" si="671"/>
        <v>0</v>
      </c>
      <c r="E1861" s="6">
        <f t="shared" si="671"/>
        <v>0</v>
      </c>
      <c r="F1861" s="6">
        <f t="shared" si="651"/>
        <v>0</v>
      </c>
      <c r="G1861" s="6" t="s">
        <v>10</v>
      </c>
      <c r="H1861" s="6" t="s">
        <v>10</v>
      </c>
      <c r="I1861" s="6">
        <f>I1862</f>
        <v>0</v>
      </c>
    </row>
    <row r="1862" spans="1:9">
      <c r="A1862" s="2" t="s">
        <v>2244</v>
      </c>
      <c r="B1862" s="49" t="s">
        <v>38</v>
      </c>
      <c r="C1862" s="8">
        <v>0</v>
      </c>
      <c r="D1862" s="8">
        <v>0</v>
      </c>
      <c r="E1862" s="8">
        <v>0</v>
      </c>
      <c r="F1862" s="8">
        <f t="shared" si="651"/>
        <v>0</v>
      </c>
      <c r="G1862" s="8">
        <v>3032497.16</v>
      </c>
      <c r="H1862" s="8" t="s">
        <v>10</v>
      </c>
      <c r="I1862" s="8">
        <f t="shared" ref="I1862" si="672">IFERROR((F1862*G1862*H1862)/1000,0)</f>
        <v>0</v>
      </c>
    </row>
    <row r="1863" spans="1:9" ht="31.5">
      <c r="A1863" s="34" t="s">
        <v>2245</v>
      </c>
      <c r="B1863" s="71" t="s">
        <v>6</v>
      </c>
      <c r="C1863" s="43">
        <f>C1864+C1895</f>
        <v>3.9769999999999994</v>
      </c>
      <c r="D1863" s="43">
        <f>D1864+D1895</f>
        <v>3.4459999999999997</v>
      </c>
      <c r="E1863" s="43">
        <f>E1864+E1895</f>
        <v>5.2140000000000004</v>
      </c>
      <c r="F1863" s="43">
        <f>(C1863+D1863+E1863)/3</f>
        <v>4.2123333333333335</v>
      </c>
      <c r="G1863" s="43" t="s">
        <v>10</v>
      </c>
      <c r="H1863" s="43" t="s">
        <v>10</v>
      </c>
      <c r="I1863" s="43">
        <f>I1864++I1895</f>
        <v>8277.6997943410315</v>
      </c>
    </row>
    <row r="1864" spans="1:9">
      <c r="A1864" s="2" t="s">
        <v>2246</v>
      </c>
      <c r="B1864" s="49" t="s">
        <v>2081</v>
      </c>
      <c r="C1864" s="8">
        <f>C1865+C1887</f>
        <v>2.6589999999999998</v>
      </c>
      <c r="D1864" s="8">
        <f>D1865+D1887</f>
        <v>2.8959999999999999</v>
      </c>
      <c r="E1864" s="8">
        <f>E1865+E1887</f>
        <v>3.4889999999999999</v>
      </c>
      <c r="F1864" s="8">
        <f>(C1864+D1864+E1864)/3</f>
        <v>3.0146666666666668</v>
      </c>
      <c r="G1864" s="8" t="s">
        <v>10</v>
      </c>
      <c r="H1864" s="8" t="s">
        <v>10</v>
      </c>
      <c r="I1864" s="8">
        <f>I1865+I1887</f>
        <v>4494.9767326510746</v>
      </c>
    </row>
    <row r="1865" spans="1:9">
      <c r="A1865" s="2" t="s">
        <v>2247</v>
      </c>
      <c r="B1865" s="67" t="s">
        <v>53</v>
      </c>
      <c r="C1865" s="8">
        <f>C1866+C1877</f>
        <v>2.4289999999999998</v>
      </c>
      <c r="D1865" s="8">
        <f>D1866+D1877</f>
        <v>0</v>
      </c>
      <c r="E1865" s="8">
        <f>E1866+E1877</f>
        <v>1.7679999999999998</v>
      </c>
      <c r="F1865" s="8">
        <f t="shared" ref="F1865:F1894" si="673">(C1865+D1865+E1865)/3</f>
        <v>1.3989999999999998</v>
      </c>
      <c r="G1865" s="8" t="s">
        <v>10</v>
      </c>
      <c r="H1865" s="8" t="s">
        <v>10</v>
      </c>
      <c r="I1865" s="8">
        <f>I1866+I1877</f>
        <v>3413.1823059947665</v>
      </c>
    </row>
    <row r="1866" spans="1:9">
      <c r="A1866" s="2" t="s">
        <v>2248</v>
      </c>
      <c r="B1866" s="67" t="s">
        <v>2249</v>
      </c>
      <c r="C1866" s="6">
        <f>C1867+C1868+C1869+C1870+C1871+C1872+C1873+C1874+C1875+C1876</f>
        <v>2.4289999999999998</v>
      </c>
      <c r="D1866" s="6">
        <f>D1867+D1868+D1869+D1870+D1871+D1872+D1873+D1874+D1875+D1876</f>
        <v>0</v>
      </c>
      <c r="E1866" s="6">
        <f>E1867+E1868+E1869+E1870+E1871+E1872+E1873+E1874+E1875+E1876</f>
        <v>1.7679999999999998</v>
      </c>
      <c r="F1866" s="8">
        <f t="shared" si="673"/>
        <v>1.3989999999999998</v>
      </c>
      <c r="G1866" s="8" t="s">
        <v>10</v>
      </c>
      <c r="H1866" s="8" t="s">
        <v>10</v>
      </c>
      <c r="I1866" s="8">
        <f>I1867+I1868+I1869+I1870+I1871+I1872+I1873+I1874+I1875+I1876</f>
        <v>3413.1823059947665</v>
      </c>
    </row>
    <row r="1867" spans="1:9">
      <c r="A1867" s="2" t="s">
        <v>2250</v>
      </c>
      <c r="B1867" s="49" t="s">
        <v>2251</v>
      </c>
      <c r="C1867" s="8">
        <v>0.35</v>
      </c>
      <c r="D1867" s="8">
        <v>0</v>
      </c>
      <c r="E1867" s="8">
        <v>0.22</v>
      </c>
      <c r="F1867" s="8">
        <f t="shared" si="673"/>
        <v>0.18999999999999997</v>
      </c>
      <c r="G1867" s="8">
        <v>1840111.58</v>
      </c>
      <c r="H1867" s="6">
        <v>1.05100356465448</v>
      </c>
      <c r="I1867" s="8">
        <f t="shared" ref="I1867:I1886" si="674">IFERROR((F1867*G1867*H1867)/1000,0)</f>
        <v>367.45312768897753</v>
      </c>
    </row>
    <row r="1868" spans="1:9" ht="31.5">
      <c r="A1868" s="2" t="s">
        <v>2252</v>
      </c>
      <c r="B1868" s="49" t="s">
        <v>2253</v>
      </c>
      <c r="C1868" s="8">
        <v>0</v>
      </c>
      <c r="D1868" s="8">
        <v>0</v>
      </c>
      <c r="E1868" s="8">
        <v>0</v>
      </c>
      <c r="F1868" s="8">
        <f t="shared" si="673"/>
        <v>0</v>
      </c>
      <c r="G1868" s="8">
        <v>6610407.6299999999</v>
      </c>
      <c r="H1868" s="6" t="s">
        <v>10</v>
      </c>
      <c r="I1868" s="8">
        <f t="shared" si="674"/>
        <v>0</v>
      </c>
    </row>
    <row r="1869" spans="1:9">
      <c r="A1869" s="2" t="s">
        <v>2254</v>
      </c>
      <c r="B1869" s="49" t="s">
        <v>2255</v>
      </c>
      <c r="C1869" s="8">
        <v>0</v>
      </c>
      <c r="D1869" s="8">
        <v>0</v>
      </c>
      <c r="E1869" s="8">
        <v>0.115</v>
      </c>
      <c r="F1869" s="8">
        <f t="shared" si="673"/>
        <v>3.8333333333333337E-2</v>
      </c>
      <c r="G1869" s="8">
        <v>2488623.69</v>
      </c>
      <c r="H1869" s="6">
        <v>1.05100356465448</v>
      </c>
      <c r="I1869" s="8">
        <f t="shared" si="674"/>
        <v>100.26284082215412</v>
      </c>
    </row>
    <row r="1870" spans="1:9" ht="31.5">
      <c r="A1870" s="2" t="s">
        <v>2256</v>
      </c>
      <c r="B1870" s="49" t="s">
        <v>2257</v>
      </c>
      <c r="C1870" s="8">
        <v>0</v>
      </c>
      <c r="D1870" s="8">
        <v>0</v>
      </c>
      <c r="E1870" s="8">
        <v>0</v>
      </c>
      <c r="F1870" s="8">
        <f t="shared" si="673"/>
        <v>0</v>
      </c>
      <c r="G1870" s="8">
        <v>5692521.5</v>
      </c>
      <c r="H1870" s="6" t="s">
        <v>10</v>
      </c>
      <c r="I1870" s="8">
        <f t="shared" si="674"/>
        <v>0</v>
      </c>
    </row>
    <row r="1871" spans="1:9">
      <c r="A1871" s="2" t="s">
        <v>2258</v>
      </c>
      <c r="B1871" s="49" t="s">
        <v>2259</v>
      </c>
      <c r="C1871" s="8">
        <v>0.318</v>
      </c>
      <c r="D1871" s="8">
        <v>0</v>
      </c>
      <c r="E1871" s="8">
        <v>0.21299999999999999</v>
      </c>
      <c r="F1871" s="8">
        <f t="shared" si="673"/>
        <v>0.17700000000000002</v>
      </c>
      <c r="G1871" s="8">
        <v>2488623.69</v>
      </c>
      <c r="H1871" s="6">
        <v>1.05100356465448</v>
      </c>
      <c r="I1871" s="8">
        <f t="shared" si="674"/>
        <v>462.95276936142466</v>
      </c>
    </row>
    <row r="1872" spans="1:9" ht="31.5">
      <c r="A1872" s="2" t="s">
        <v>2260</v>
      </c>
      <c r="B1872" s="49" t="s">
        <v>2261</v>
      </c>
      <c r="C1872" s="8">
        <v>0</v>
      </c>
      <c r="D1872" s="8">
        <v>0</v>
      </c>
      <c r="E1872" s="8">
        <v>0</v>
      </c>
      <c r="F1872" s="8">
        <f t="shared" si="673"/>
        <v>0</v>
      </c>
      <c r="G1872" s="8">
        <v>5692521.5</v>
      </c>
      <c r="H1872" s="6" t="s">
        <v>10</v>
      </c>
      <c r="I1872" s="8">
        <f t="shared" si="674"/>
        <v>0</v>
      </c>
    </row>
    <row r="1873" spans="1:9">
      <c r="A1873" s="2" t="s">
        <v>2262</v>
      </c>
      <c r="B1873" s="49" t="s">
        <v>2123</v>
      </c>
      <c r="C1873" s="8">
        <v>1.276</v>
      </c>
      <c r="D1873" s="8">
        <v>0</v>
      </c>
      <c r="E1873" s="8">
        <v>0.71</v>
      </c>
      <c r="F1873" s="8">
        <f t="shared" si="673"/>
        <v>0.66200000000000003</v>
      </c>
      <c r="G1873" s="8">
        <v>2119971.9500000002</v>
      </c>
      <c r="H1873" s="6">
        <v>1.05100356465448</v>
      </c>
      <c r="I1873" s="8">
        <f t="shared" si="674"/>
        <v>1475.0009265883912</v>
      </c>
    </row>
    <row r="1874" spans="1:9" ht="31.5">
      <c r="A1874" s="2" t="s">
        <v>2263</v>
      </c>
      <c r="B1874" s="49" t="s">
        <v>2264</v>
      </c>
      <c r="C1874" s="8">
        <v>0</v>
      </c>
      <c r="D1874" s="8">
        <v>0</v>
      </c>
      <c r="E1874" s="8">
        <v>0</v>
      </c>
      <c r="F1874" s="8">
        <f t="shared" si="673"/>
        <v>0</v>
      </c>
      <c r="G1874" s="8">
        <v>3733628.33</v>
      </c>
      <c r="H1874" s="6" t="s">
        <v>10</v>
      </c>
      <c r="I1874" s="8">
        <f t="shared" si="674"/>
        <v>0</v>
      </c>
    </row>
    <row r="1875" spans="1:9">
      <c r="A1875" s="2" t="s">
        <v>2265</v>
      </c>
      <c r="B1875" s="49" t="s">
        <v>2266</v>
      </c>
      <c r="C1875" s="8">
        <v>0.48499999999999999</v>
      </c>
      <c r="D1875" s="8">
        <v>0</v>
      </c>
      <c r="E1875" s="8">
        <v>3.5000000000000003E-2</v>
      </c>
      <c r="F1875" s="8">
        <f t="shared" si="673"/>
        <v>0.17333333333333334</v>
      </c>
      <c r="G1875" s="8">
        <v>2119971.9500000002</v>
      </c>
      <c r="H1875" s="6">
        <v>1.05100356465448</v>
      </c>
      <c r="I1875" s="8">
        <f t="shared" si="674"/>
        <v>386.20366657903492</v>
      </c>
    </row>
    <row r="1876" spans="1:9" ht="31.5">
      <c r="A1876" s="2" t="s">
        <v>2267</v>
      </c>
      <c r="B1876" s="49" t="s">
        <v>2268</v>
      </c>
      <c r="C1876" s="8">
        <v>0</v>
      </c>
      <c r="D1876" s="8">
        <v>0</v>
      </c>
      <c r="E1876" s="8">
        <v>0.47499999999999998</v>
      </c>
      <c r="F1876" s="8">
        <f t="shared" si="673"/>
        <v>0.15833333333333333</v>
      </c>
      <c r="G1876" s="8">
        <v>3733628.33</v>
      </c>
      <c r="H1876" s="6">
        <v>1.05100356465448</v>
      </c>
      <c r="I1876" s="8">
        <f t="shared" si="674"/>
        <v>621.30897495478428</v>
      </c>
    </row>
    <row r="1877" spans="1:9">
      <c r="A1877" s="2" t="s">
        <v>2269</v>
      </c>
      <c r="B1877" s="67" t="s">
        <v>2270</v>
      </c>
      <c r="C1877" s="6">
        <f t="shared" ref="C1877:E1877" si="675">SUM(C1878:C1886)</f>
        <v>0</v>
      </c>
      <c r="D1877" s="6">
        <f t="shared" si="675"/>
        <v>0</v>
      </c>
      <c r="E1877" s="6">
        <f t="shared" si="675"/>
        <v>0</v>
      </c>
      <c r="F1877" s="8">
        <f t="shared" si="673"/>
        <v>0</v>
      </c>
      <c r="G1877" s="8" t="s">
        <v>10</v>
      </c>
      <c r="H1877" s="8" t="s">
        <v>10</v>
      </c>
      <c r="I1877" s="8">
        <f t="shared" ref="I1877" si="676">SUM(I1878:I1886)</f>
        <v>0</v>
      </c>
    </row>
    <row r="1878" spans="1:9" ht="31.5">
      <c r="A1878" s="2" t="s">
        <v>2271</v>
      </c>
      <c r="B1878" s="49" t="s">
        <v>2272</v>
      </c>
      <c r="C1878" s="8">
        <v>0</v>
      </c>
      <c r="D1878" s="8">
        <v>0</v>
      </c>
      <c r="E1878" s="8">
        <v>0</v>
      </c>
      <c r="F1878" s="8">
        <f t="shared" si="673"/>
        <v>0</v>
      </c>
      <c r="G1878" s="8">
        <v>5371125.75</v>
      </c>
      <c r="H1878" s="6" t="s">
        <v>10</v>
      </c>
      <c r="I1878" s="8">
        <f t="shared" si="674"/>
        <v>0</v>
      </c>
    </row>
    <row r="1879" spans="1:9">
      <c r="A1879" s="2" t="s">
        <v>2273</v>
      </c>
      <c r="B1879" s="49" t="s">
        <v>2255</v>
      </c>
      <c r="C1879" s="8">
        <v>0</v>
      </c>
      <c r="D1879" s="8">
        <v>0</v>
      </c>
      <c r="E1879" s="8">
        <v>0</v>
      </c>
      <c r="F1879" s="8">
        <f t="shared" si="673"/>
        <v>0</v>
      </c>
      <c r="G1879" s="8">
        <v>6684180.1299999999</v>
      </c>
      <c r="H1879" s="6" t="s">
        <v>10</v>
      </c>
      <c r="I1879" s="8">
        <f t="shared" si="674"/>
        <v>0</v>
      </c>
    </row>
    <row r="1880" spans="1:9" ht="31.5">
      <c r="A1880" s="2" t="s">
        <v>2274</v>
      </c>
      <c r="B1880" s="49" t="s">
        <v>2257</v>
      </c>
      <c r="C1880" s="8">
        <v>0</v>
      </c>
      <c r="D1880" s="8">
        <v>0</v>
      </c>
      <c r="E1880" s="8">
        <v>0</v>
      </c>
      <c r="F1880" s="8">
        <f t="shared" si="673"/>
        <v>0</v>
      </c>
      <c r="G1880" s="8" t="s">
        <v>10</v>
      </c>
      <c r="H1880" s="6" t="s">
        <v>10</v>
      </c>
      <c r="I1880" s="8">
        <f t="shared" si="674"/>
        <v>0</v>
      </c>
    </row>
    <row r="1881" spans="1:9">
      <c r="A1881" s="2" t="s">
        <v>2275</v>
      </c>
      <c r="B1881" s="49" t="s">
        <v>2259</v>
      </c>
      <c r="C1881" s="8">
        <v>0</v>
      </c>
      <c r="D1881" s="8">
        <v>0</v>
      </c>
      <c r="E1881" s="8">
        <v>0</v>
      </c>
      <c r="F1881" s="8">
        <f t="shared" si="673"/>
        <v>0</v>
      </c>
      <c r="G1881" s="8">
        <v>6684180.1299999999</v>
      </c>
      <c r="H1881" s="6" t="s">
        <v>10</v>
      </c>
      <c r="I1881" s="8">
        <f t="shared" si="674"/>
        <v>0</v>
      </c>
    </row>
    <row r="1882" spans="1:9" ht="31.5">
      <c r="A1882" s="2" t="s">
        <v>2276</v>
      </c>
      <c r="B1882" s="49" t="s">
        <v>2261</v>
      </c>
      <c r="C1882" s="8">
        <v>0</v>
      </c>
      <c r="D1882" s="8">
        <v>0</v>
      </c>
      <c r="E1882" s="8">
        <v>0</v>
      </c>
      <c r="F1882" s="8">
        <f t="shared" si="673"/>
        <v>0</v>
      </c>
      <c r="G1882" s="8" t="s">
        <v>10</v>
      </c>
      <c r="H1882" s="6" t="s">
        <v>10</v>
      </c>
      <c r="I1882" s="8">
        <f t="shared" si="674"/>
        <v>0</v>
      </c>
    </row>
    <row r="1883" spans="1:9">
      <c r="A1883" s="2" t="s">
        <v>2277</v>
      </c>
      <c r="B1883" s="49" t="s">
        <v>2123</v>
      </c>
      <c r="C1883" s="8">
        <v>0</v>
      </c>
      <c r="D1883" s="8">
        <v>0</v>
      </c>
      <c r="E1883" s="8">
        <v>0</v>
      </c>
      <c r="F1883" s="8">
        <f t="shared" si="673"/>
        <v>0</v>
      </c>
      <c r="G1883" s="8">
        <v>4680400.4400000004</v>
      </c>
      <c r="H1883" s="6" t="s">
        <v>10</v>
      </c>
      <c r="I1883" s="8">
        <f t="shared" si="674"/>
        <v>0</v>
      </c>
    </row>
    <row r="1884" spans="1:9" ht="31.5">
      <c r="A1884" s="2" t="s">
        <v>2278</v>
      </c>
      <c r="B1884" s="49" t="s">
        <v>2264</v>
      </c>
      <c r="C1884" s="8">
        <v>0</v>
      </c>
      <c r="D1884" s="8">
        <v>0</v>
      </c>
      <c r="E1884" s="8">
        <v>0</v>
      </c>
      <c r="F1884" s="8">
        <f t="shared" si="673"/>
        <v>0</v>
      </c>
      <c r="G1884" s="8" t="s">
        <v>10</v>
      </c>
      <c r="H1884" s="6" t="s">
        <v>10</v>
      </c>
      <c r="I1884" s="8">
        <f t="shared" si="674"/>
        <v>0</v>
      </c>
    </row>
    <row r="1885" spans="1:9">
      <c r="A1885" s="2" t="s">
        <v>2279</v>
      </c>
      <c r="B1885" s="49" t="s">
        <v>2266</v>
      </c>
      <c r="C1885" s="8">
        <v>0</v>
      </c>
      <c r="D1885" s="8">
        <v>0</v>
      </c>
      <c r="E1885" s="8">
        <v>0</v>
      </c>
      <c r="F1885" s="8">
        <f t="shared" si="673"/>
        <v>0</v>
      </c>
      <c r="G1885" s="8">
        <v>4680400.4400000004</v>
      </c>
      <c r="H1885" s="6" t="s">
        <v>10</v>
      </c>
      <c r="I1885" s="8">
        <f t="shared" si="674"/>
        <v>0</v>
      </c>
    </row>
    <row r="1886" spans="1:9" ht="31.5">
      <c r="A1886" s="2" t="s">
        <v>2280</v>
      </c>
      <c r="B1886" s="49" t="s">
        <v>2268</v>
      </c>
      <c r="C1886" s="8">
        <v>0</v>
      </c>
      <c r="D1886" s="8">
        <v>0</v>
      </c>
      <c r="E1886" s="8">
        <v>0</v>
      </c>
      <c r="F1886" s="8">
        <f t="shared" si="673"/>
        <v>0</v>
      </c>
      <c r="G1886" s="8" t="s">
        <v>10</v>
      </c>
      <c r="H1886" s="6" t="s">
        <v>10</v>
      </c>
      <c r="I1886" s="8">
        <f t="shared" si="674"/>
        <v>0</v>
      </c>
    </row>
    <row r="1887" spans="1:9">
      <c r="A1887" s="1" t="s">
        <v>2281</v>
      </c>
      <c r="B1887" s="49" t="s">
        <v>2282</v>
      </c>
      <c r="C1887" s="6">
        <f>C1888+C1891+C1894</f>
        <v>0.23</v>
      </c>
      <c r="D1887" s="6">
        <f>D1888+D1891+D1894</f>
        <v>2.8959999999999999</v>
      </c>
      <c r="E1887" s="6">
        <f>E1888+E1891+E1894</f>
        <v>1.7210000000000001</v>
      </c>
      <c r="F1887" s="6">
        <f t="shared" si="673"/>
        <v>1.6156666666666666</v>
      </c>
      <c r="G1887" s="6" t="s">
        <v>10</v>
      </c>
      <c r="H1887" s="6" t="s">
        <v>10</v>
      </c>
      <c r="I1887" s="6">
        <f>I1888+I1891+I1894</f>
        <v>1081.7944266563081</v>
      </c>
    </row>
    <row r="1888" spans="1:9" ht="31.5">
      <c r="A1888" s="2" t="s">
        <v>2283</v>
      </c>
      <c r="B1888" s="67" t="s">
        <v>2284</v>
      </c>
      <c r="C1888" s="6">
        <f t="shared" ref="C1888" si="677">SUM(C1889:C1890)</f>
        <v>0</v>
      </c>
      <c r="D1888" s="6">
        <f>SUM(D1889:D1890)</f>
        <v>0.95</v>
      </c>
      <c r="E1888" s="6">
        <f>SUM(E1889:E1890)</f>
        <v>0</v>
      </c>
      <c r="F1888" s="8">
        <f t="shared" si="673"/>
        <v>0.31666666666666665</v>
      </c>
      <c r="G1888" s="8" t="s">
        <v>10</v>
      </c>
      <c r="H1888" s="8" t="s">
        <v>10</v>
      </c>
      <c r="I1888" s="8">
        <f t="shared" ref="I1888" si="678">SUM(I1889:I1890)</f>
        <v>571.16970282013517</v>
      </c>
    </row>
    <row r="1889" spans="1:9">
      <c r="A1889" s="2" t="s">
        <v>2285</v>
      </c>
      <c r="B1889" s="49" t="s">
        <v>1126</v>
      </c>
      <c r="C1889" s="8">
        <v>0</v>
      </c>
      <c r="D1889" s="8">
        <f>0.73+0.22</f>
        <v>0.95</v>
      </c>
      <c r="E1889" s="8">
        <v>0</v>
      </c>
      <c r="F1889" s="8">
        <f t="shared" si="673"/>
        <v>0.31666666666666665</v>
      </c>
      <c r="G1889" s="8">
        <v>1716163.35</v>
      </c>
      <c r="H1889" s="6">
        <v>1.05100356465448</v>
      </c>
      <c r="I1889" s="8">
        <f t="shared" ref="I1889:I1894" si="679">IFERROR((F1889*G1889*H1889)/1000,0)</f>
        <v>571.16970282013517</v>
      </c>
    </row>
    <row r="1890" spans="1:9">
      <c r="A1890" s="2" t="s">
        <v>2286</v>
      </c>
      <c r="B1890" s="49" t="s">
        <v>1160</v>
      </c>
      <c r="C1890" s="8">
        <v>0</v>
      </c>
      <c r="D1890" s="8">
        <v>0</v>
      </c>
      <c r="E1890" s="8">
        <v>0</v>
      </c>
      <c r="F1890" s="8">
        <f t="shared" si="673"/>
        <v>0</v>
      </c>
      <c r="G1890" s="8">
        <v>2369836.2799999998</v>
      </c>
      <c r="H1890" s="6">
        <v>1.05100356465448</v>
      </c>
      <c r="I1890" s="8">
        <f t="shared" si="679"/>
        <v>0</v>
      </c>
    </row>
    <row r="1891" spans="1:9" ht="31.5">
      <c r="A1891" s="2" t="s">
        <v>2287</v>
      </c>
      <c r="B1891" s="67" t="s">
        <v>2288</v>
      </c>
      <c r="C1891" s="6">
        <f t="shared" ref="C1891:E1891" si="680">SUM(C1892:C1893)</f>
        <v>0.23</v>
      </c>
      <c r="D1891" s="6">
        <f t="shared" si="680"/>
        <v>0.22500000000000001</v>
      </c>
      <c r="E1891" s="6">
        <f t="shared" si="680"/>
        <v>0</v>
      </c>
      <c r="F1891" s="8">
        <f t="shared" si="673"/>
        <v>0.15166666666666667</v>
      </c>
      <c r="G1891" s="8" t="s">
        <v>10</v>
      </c>
      <c r="H1891" s="8" t="s">
        <v>10</v>
      </c>
      <c r="I1891" s="8">
        <f t="shared" ref="I1891" si="681">SUM(I1892:I1893)</f>
        <v>510.62472383617308</v>
      </c>
    </row>
    <row r="1892" spans="1:9">
      <c r="A1892" s="2" t="s">
        <v>2289</v>
      </c>
      <c r="B1892" s="49" t="s">
        <v>1126</v>
      </c>
      <c r="C1892" s="8">
        <v>0.23</v>
      </c>
      <c r="D1892" s="8">
        <f>0.04+0.065+0.12</f>
        <v>0.22500000000000001</v>
      </c>
      <c r="E1892" s="8">
        <v>0</v>
      </c>
      <c r="F1892" s="8">
        <f t="shared" si="673"/>
        <v>0.15166666666666667</v>
      </c>
      <c r="G1892" s="8">
        <v>3203372.98</v>
      </c>
      <c r="H1892" s="6">
        <v>1.05100356465448</v>
      </c>
      <c r="I1892" s="8">
        <f t="shared" si="679"/>
        <v>510.62472383617308</v>
      </c>
    </row>
    <row r="1893" spans="1:9">
      <c r="A1893" s="2" t="s">
        <v>2290</v>
      </c>
      <c r="B1893" s="49" t="s">
        <v>1160</v>
      </c>
      <c r="C1893" s="8">
        <v>0</v>
      </c>
      <c r="D1893" s="8">
        <v>0</v>
      </c>
      <c r="E1893" s="8">
        <v>0</v>
      </c>
      <c r="F1893" s="8">
        <f t="shared" si="673"/>
        <v>0</v>
      </c>
      <c r="G1893" s="8">
        <v>2152427.13</v>
      </c>
      <c r="H1893" s="6">
        <v>1.05100356465448</v>
      </c>
      <c r="I1893" s="8">
        <f t="shared" si="679"/>
        <v>0</v>
      </c>
    </row>
    <row r="1894" spans="1:9" ht="31.5">
      <c r="A1894" s="2" t="s">
        <v>2291</v>
      </c>
      <c r="B1894" s="67" t="s">
        <v>2292</v>
      </c>
      <c r="C1894" s="6">
        <v>0</v>
      </c>
      <c r="D1894" s="6">
        <f>1.191+0.28+0.25</f>
        <v>1.7210000000000001</v>
      </c>
      <c r="E1894" s="6">
        <f>1.191+0.28+0.25</f>
        <v>1.7210000000000001</v>
      </c>
      <c r="F1894" s="8">
        <f t="shared" si="673"/>
        <v>1.1473333333333333</v>
      </c>
      <c r="G1894" s="8" t="s">
        <v>10</v>
      </c>
      <c r="H1894" s="8">
        <v>1.05100356465448</v>
      </c>
      <c r="I1894" s="8">
        <f t="shared" si="679"/>
        <v>0</v>
      </c>
    </row>
    <row r="1895" spans="1:9">
      <c r="A1895" s="2" t="s">
        <v>2293</v>
      </c>
      <c r="B1895" s="49" t="s">
        <v>2129</v>
      </c>
      <c r="C1895" s="8">
        <f>C1896+C1915</f>
        <v>1.3179999999999998</v>
      </c>
      <c r="D1895" s="8">
        <f>D1896+D1915</f>
        <v>0.55000000000000004</v>
      </c>
      <c r="E1895" s="8">
        <f>E1896+E1915</f>
        <v>1.7250000000000001</v>
      </c>
      <c r="F1895" s="8">
        <f>(C1895+D1895+E1895)/3</f>
        <v>1.1976666666666667</v>
      </c>
      <c r="G1895" s="8" t="s">
        <v>10</v>
      </c>
      <c r="H1895" s="8" t="s">
        <v>10</v>
      </c>
      <c r="I1895" s="8">
        <f>I1896+I1915</f>
        <v>3782.7230616899569</v>
      </c>
    </row>
    <row r="1896" spans="1:9" ht="31.5">
      <c r="A1896" s="2" t="s">
        <v>2294</v>
      </c>
      <c r="B1896" s="67" t="s">
        <v>2295</v>
      </c>
      <c r="C1896" s="8">
        <f>C1897+C1907</f>
        <v>1.3179999999999998</v>
      </c>
      <c r="D1896" s="8">
        <f>D1897+D1907</f>
        <v>0.55000000000000004</v>
      </c>
      <c r="E1896" s="8">
        <f>E1897+E1907</f>
        <v>1.7250000000000001</v>
      </c>
      <c r="F1896" s="8">
        <f t="shared" ref="F1896" si="682">(C1896+D1896+E1896)/3</f>
        <v>1.1976666666666667</v>
      </c>
      <c r="G1896" s="8" t="s">
        <v>10</v>
      </c>
      <c r="H1896" s="8" t="s">
        <v>10</v>
      </c>
      <c r="I1896" s="8">
        <f>I1897+I1907</f>
        <v>3782.7230616899569</v>
      </c>
    </row>
    <row r="1897" spans="1:9">
      <c r="A1897" s="2" t="s">
        <v>2296</v>
      </c>
      <c r="B1897" s="67" t="s">
        <v>2297</v>
      </c>
      <c r="C1897" s="6">
        <f t="shared" ref="C1897:E1897" si="683">C1898+C1903+C1899+C1900+C1906</f>
        <v>1.3179999999999998</v>
      </c>
      <c r="D1897" s="6">
        <f t="shared" si="683"/>
        <v>0.55000000000000004</v>
      </c>
      <c r="E1897" s="6">
        <f t="shared" si="683"/>
        <v>1.7250000000000001</v>
      </c>
      <c r="F1897" s="8">
        <f>(C1897+D1897+E1897)/3</f>
        <v>1.1976666666666667</v>
      </c>
      <c r="G1897" s="8" t="s">
        <v>10</v>
      </c>
      <c r="H1897" s="8" t="s">
        <v>10</v>
      </c>
      <c r="I1897" s="8">
        <f>I1898+I1903+I1899+I1900+I1906</f>
        <v>3782.7230616899569</v>
      </c>
    </row>
    <row r="1898" spans="1:9" ht="31.5">
      <c r="A1898" s="2" t="s">
        <v>2298</v>
      </c>
      <c r="B1898" s="49" t="s">
        <v>2299</v>
      </c>
      <c r="C1898" s="8">
        <v>0.83799999999999997</v>
      </c>
      <c r="D1898" s="8">
        <v>0.31</v>
      </c>
      <c r="E1898" s="8">
        <v>0.59499999999999997</v>
      </c>
      <c r="F1898" s="8">
        <f>(C1898+D1898+E1898)/3</f>
        <v>0.58099999999999996</v>
      </c>
      <c r="G1898" s="8">
        <v>1469016.77</v>
      </c>
      <c r="H1898" s="6">
        <v>1.05100356465448</v>
      </c>
      <c r="I1898" s="8">
        <f t="shared" ref="I1898:I1899" si="684">IFERROR((F1898*G1898*H1898)/1000,0)</f>
        <v>897.03022170998918</v>
      </c>
    </row>
    <row r="1899" spans="1:9" ht="47.25">
      <c r="A1899" s="2" t="s">
        <v>2300</v>
      </c>
      <c r="B1899" s="49" t="s">
        <v>2301</v>
      </c>
      <c r="C1899" s="6">
        <v>0</v>
      </c>
      <c r="D1899" s="6">
        <v>0</v>
      </c>
      <c r="E1899" s="6">
        <v>0.24</v>
      </c>
      <c r="F1899" s="8">
        <f>(C1899+D1899+E1899)/3</f>
        <v>0.08</v>
      </c>
      <c r="G1899" s="8">
        <v>2834244.5</v>
      </c>
      <c r="H1899" s="6">
        <v>1.05100356465448</v>
      </c>
      <c r="I1899" s="8">
        <f t="shared" si="684"/>
        <v>238.30408580818835</v>
      </c>
    </row>
    <row r="1900" spans="1:9" ht="31.5">
      <c r="A1900" s="2" t="s">
        <v>2302</v>
      </c>
      <c r="B1900" s="49" t="s">
        <v>2303</v>
      </c>
      <c r="C1900" s="6">
        <f t="shared" ref="C1900:E1900" si="685">SUM(C1901:C1902)</f>
        <v>0.24</v>
      </c>
      <c r="D1900" s="6">
        <f t="shared" si="685"/>
        <v>0.12</v>
      </c>
      <c r="E1900" s="6">
        <f t="shared" si="685"/>
        <v>0.89</v>
      </c>
      <c r="F1900" s="8">
        <f>(C1900+D1900+E1900)/3</f>
        <v>0.41666666666666669</v>
      </c>
      <c r="G1900" s="8" t="s">
        <v>10</v>
      </c>
      <c r="H1900" s="8" t="s">
        <v>10</v>
      </c>
      <c r="I1900" s="6">
        <f>SUM(I1901:I1902)</f>
        <v>2055.4260513756053</v>
      </c>
    </row>
    <row r="1901" spans="1:9">
      <c r="A1901" s="2" t="s">
        <v>2304</v>
      </c>
      <c r="B1901" s="49" t="s">
        <v>1126</v>
      </c>
      <c r="C1901" s="8">
        <v>0.24</v>
      </c>
      <c r="D1901" s="8">
        <v>0.12</v>
      </c>
      <c r="E1901" s="8">
        <v>0.89</v>
      </c>
      <c r="F1901" s="8">
        <f t="shared" ref="F1901" si="686">(C1901+D1901+E1901)/3</f>
        <v>0.41666666666666669</v>
      </c>
      <c r="G1901" s="8">
        <v>4693630.63</v>
      </c>
      <c r="H1901" s="6">
        <v>1.05100356465448</v>
      </c>
      <c r="I1901" s="8">
        <f t="shared" ref="I1901:I1902" si="687">IFERROR((F1901*G1901*H1901)/1000,0)</f>
        <v>2055.4260513756053</v>
      </c>
    </row>
    <row r="1902" spans="1:9">
      <c r="A1902" s="2" t="s">
        <v>2305</v>
      </c>
      <c r="B1902" s="49" t="s">
        <v>1160</v>
      </c>
      <c r="C1902" s="6">
        <v>0</v>
      </c>
      <c r="D1902" s="6">
        <v>0</v>
      </c>
      <c r="E1902" s="6">
        <v>0</v>
      </c>
      <c r="F1902" s="8">
        <f>(C1902+D1902+E1902)/3</f>
        <v>0</v>
      </c>
      <c r="G1902" s="8">
        <v>5705506.2400000002</v>
      </c>
      <c r="H1902" s="6">
        <v>1.05100356465448</v>
      </c>
      <c r="I1902" s="8">
        <f t="shared" si="687"/>
        <v>0</v>
      </c>
    </row>
    <row r="1903" spans="1:9" ht="31.5">
      <c r="A1903" s="2" t="s">
        <v>2306</v>
      </c>
      <c r="B1903" s="49" t="s">
        <v>2307</v>
      </c>
      <c r="C1903" s="6">
        <f t="shared" ref="C1903" si="688">SUM(C1904:C1905)</f>
        <v>0.24</v>
      </c>
      <c r="D1903" s="6">
        <f t="shared" ref="D1903:E1903" si="689">SUM(D1904:D1905)</f>
        <v>0.12</v>
      </c>
      <c r="E1903" s="6">
        <f t="shared" si="689"/>
        <v>0</v>
      </c>
      <c r="F1903" s="8">
        <f>(C1903+D1903+E1903)/3</f>
        <v>0.12</v>
      </c>
      <c r="G1903" s="8" t="s">
        <v>10</v>
      </c>
      <c r="H1903" s="8" t="s">
        <v>10</v>
      </c>
      <c r="I1903" s="6">
        <f>SUM(I1904:I1905)</f>
        <v>591.9627027961742</v>
      </c>
    </row>
    <row r="1904" spans="1:9">
      <c r="A1904" s="2" t="s">
        <v>2308</v>
      </c>
      <c r="B1904" s="49" t="s">
        <v>1126</v>
      </c>
      <c r="C1904" s="8">
        <v>0.24</v>
      </c>
      <c r="D1904" s="8">
        <v>0.12</v>
      </c>
      <c r="E1904" s="8">
        <v>0</v>
      </c>
      <c r="F1904" s="8">
        <f t="shared" ref="F1904" si="690">(C1904+D1904+E1904)/3</f>
        <v>0.12</v>
      </c>
      <c r="G1904" s="8">
        <v>4693630.63</v>
      </c>
      <c r="H1904" s="6">
        <v>1.05100356465448</v>
      </c>
      <c r="I1904" s="8">
        <f t="shared" ref="I1904:I1906" si="691">IFERROR((F1904*G1904*H1904)/1000,0)</f>
        <v>591.9627027961742</v>
      </c>
    </row>
    <row r="1905" spans="1:9">
      <c r="A1905" s="2" t="s">
        <v>2309</v>
      </c>
      <c r="B1905" s="49" t="s">
        <v>1160</v>
      </c>
      <c r="C1905" s="6">
        <v>0</v>
      </c>
      <c r="D1905" s="6">
        <v>0</v>
      </c>
      <c r="E1905" s="6">
        <v>0</v>
      </c>
      <c r="F1905" s="8">
        <f>(C1905+D1905+E1905)/3</f>
        <v>0</v>
      </c>
      <c r="G1905" s="8">
        <v>5705506.2400000002</v>
      </c>
      <c r="H1905" s="6">
        <v>1.05100356465448</v>
      </c>
      <c r="I1905" s="8">
        <f t="shared" si="691"/>
        <v>0</v>
      </c>
    </row>
    <row r="1906" spans="1:9" ht="31.5">
      <c r="A1906" s="2" t="s">
        <v>2310</v>
      </c>
      <c r="B1906" s="49" t="s">
        <v>2311</v>
      </c>
      <c r="C1906" s="6">
        <v>0</v>
      </c>
      <c r="D1906" s="6">
        <v>0</v>
      </c>
      <c r="E1906" s="6">
        <v>0</v>
      </c>
      <c r="F1906" s="8">
        <f>(C1906+D1906+E1906)/3</f>
        <v>0</v>
      </c>
      <c r="G1906" s="8" t="s">
        <v>10</v>
      </c>
      <c r="H1906" s="6">
        <v>1.05100356465448</v>
      </c>
      <c r="I1906" s="8">
        <f t="shared" si="691"/>
        <v>0</v>
      </c>
    </row>
    <row r="1907" spans="1:9">
      <c r="A1907" s="2" t="s">
        <v>2312</v>
      </c>
      <c r="B1907" s="67" t="s">
        <v>2313</v>
      </c>
      <c r="C1907" s="6">
        <f>SUM(C1908:C1914)</f>
        <v>0</v>
      </c>
      <c r="D1907" s="6">
        <f>SUM(D1908:D1914)</f>
        <v>0</v>
      </c>
      <c r="E1907" s="6">
        <f>SUM(E1908:E1914)</f>
        <v>0</v>
      </c>
      <c r="F1907" s="8">
        <f>(C1907+D1907+E1907)/3</f>
        <v>0</v>
      </c>
      <c r="G1907" s="8" t="s">
        <v>10</v>
      </c>
      <c r="H1907" s="8" t="s">
        <v>10</v>
      </c>
      <c r="I1907" s="8">
        <f>SUM(I1908:I1914)</f>
        <v>0</v>
      </c>
    </row>
    <row r="1908" spans="1:9" ht="31.5">
      <c r="A1908" s="2" t="s">
        <v>2314</v>
      </c>
      <c r="B1908" s="49" t="s">
        <v>2315</v>
      </c>
      <c r="C1908" s="6">
        <v>0</v>
      </c>
      <c r="D1908" s="6">
        <v>0</v>
      </c>
      <c r="E1908" s="6">
        <v>0</v>
      </c>
      <c r="F1908" s="8">
        <f t="shared" ref="F1908:F1916" si="692">(C1908+D1908+E1908)/3</f>
        <v>0</v>
      </c>
      <c r="G1908" s="8" t="s">
        <v>10</v>
      </c>
      <c r="H1908" s="6">
        <v>1.05100356465448</v>
      </c>
      <c r="I1908" s="8">
        <f t="shared" ref="I1908:I1914" si="693">IFERROR((F1908*G1908*H1908)/1000,0)</f>
        <v>0</v>
      </c>
    </row>
    <row r="1909" spans="1:9" ht="47.25">
      <c r="A1909" s="2" t="s">
        <v>2316</v>
      </c>
      <c r="B1909" s="49" t="s">
        <v>2317</v>
      </c>
      <c r="C1909" s="6">
        <v>0</v>
      </c>
      <c r="D1909" s="6">
        <v>0</v>
      </c>
      <c r="E1909" s="6">
        <v>0</v>
      </c>
      <c r="F1909" s="8">
        <f t="shared" si="692"/>
        <v>0</v>
      </c>
      <c r="G1909" s="8" t="s">
        <v>10</v>
      </c>
      <c r="H1909" s="6">
        <v>1.05100356465448</v>
      </c>
      <c r="I1909" s="8">
        <f t="shared" si="693"/>
        <v>0</v>
      </c>
    </row>
    <row r="1910" spans="1:9" ht="47.25">
      <c r="A1910" s="2" t="s">
        <v>2318</v>
      </c>
      <c r="B1910" s="49" t="s">
        <v>2319</v>
      </c>
      <c r="C1910" s="6">
        <v>0</v>
      </c>
      <c r="D1910" s="6">
        <v>0</v>
      </c>
      <c r="E1910" s="6">
        <v>0</v>
      </c>
      <c r="F1910" s="8">
        <f t="shared" si="692"/>
        <v>0</v>
      </c>
      <c r="G1910" s="8">
        <v>6195773.7199999997</v>
      </c>
      <c r="H1910" s="6">
        <v>1.05100356465448</v>
      </c>
      <c r="I1910" s="8">
        <f t="shared" si="693"/>
        <v>0</v>
      </c>
    </row>
    <row r="1911" spans="1:9" ht="47.25">
      <c r="A1911" s="2" t="s">
        <v>2320</v>
      </c>
      <c r="B1911" s="49" t="s">
        <v>2321</v>
      </c>
      <c r="C1911" s="6">
        <v>0</v>
      </c>
      <c r="D1911" s="6">
        <v>0</v>
      </c>
      <c r="E1911" s="6">
        <v>0</v>
      </c>
      <c r="F1911" s="8">
        <f t="shared" si="692"/>
        <v>0</v>
      </c>
      <c r="G1911" s="8">
        <v>6195773.7199999997</v>
      </c>
      <c r="H1911" s="6">
        <v>1.05100356465448</v>
      </c>
      <c r="I1911" s="8">
        <f t="shared" si="693"/>
        <v>0</v>
      </c>
    </row>
    <row r="1912" spans="1:9" ht="47.25">
      <c r="A1912" s="2" t="s">
        <v>2322</v>
      </c>
      <c r="B1912" s="49" t="s">
        <v>2323</v>
      </c>
      <c r="C1912" s="6">
        <v>0</v>
      </c>
      <c r="D1912" s="6">
        <v>0</v>
      </c>
      <c r="E1912" s="6">
        <v>0</v>
      </c>
      <c r="F1912" s="8">
        <f t="shared" si="692"/>
        <v>0</v>
      </c>
      <c r="G1912" s="8" t="s">
        <v>10</v>
      </c>
      <c r="H1912" s="6">
        <v>1.05100356465448</v>
      </c>
      <c r="I1912" s="8">
        <f t="shared" si="693"/>
        <v>0</v>
      </c>
    </row>
    <row r="1913" spans="1:9" ht="31.5">
      <c r="A1913" s="2" t="s">
        <v>2324</v>
      </c>
      <c r="B1913" s="49" t="s">
        <v>2325</v>
      </c>
      <c r="C1913" s="6">
        <v>0</v>
      </c>
      <c r="D1913" s="6">
        <v>0</v>
      </c>
      <c r="E1913" s="6">
        <v>0</v>
      </c>
      <c r="F1913" s="8">
        <f t="shared" si="692"/>
        <v>0</v>
      </c>
      <c r="G1913" s="8" t="s">
        <v>10</v>
      </c>
      <c r="H1913" s="6">
        <v>1.05100356465448</v>
      </c>
      <c r="I1913" s="8">
        <f t="shared" si="693"/>
        <v>0</v>
      </c>
    </row>
    <row r="1914" spans="1:9" ht="31.5">
      <c r="A1914" s="2" t="s">
        <v>2326</v>
      </c>
      <c r="B1914" s="49" t="s">
        <v>2327</v>
      </c>
      <c r="C1914" s="6">
        <v>0</v>
      </c>
      <c r="D1914" s="6">
        <v>0</v>
      </c>
      <c r="E1914" s="6">
        <v>0</v>
      </c>
      <c r="F1914" s="8">
        <f t="shared" si="692"/>
        <v>0</v>
      </c>
      <c r="G1914" s="8" t="s">
        <v>10</v>
      </c>
      <c r="H1914" s="6">
        <v>1.05100356465448</v>
      </c>
      <c r="I1914" s="8">
        <f t="shared" si="693"/>
        <v>0</v>
      </c>
    </row>
    <row r="1915" spans="1:9" ht="31.5">
      <c r="A1915" s="1" t="s">
        <v>2328</v>
      </c>
      <c r="B1915" s="49" t="s">
        <v>2329</v>
      </c>
      <c r="C1915" s="8">
        <f>SUM(C1916:C1916)</f>
        <v>0</v>
      </c>
      <c r="D1915" s="8">
        <f>SUM(D1916:D1916)</f>
        <v>0</v>
      </c>
      <c r="E1915" s="8">
        <f>SUM(E1916:E1916)</f>
        <v>0</v>
      </c>
      <c r="F1915" s="8">
        <f t="shared" si="692"/>
        <v>0</v>
      </c>
      <c r="G1915" s="8" t="s">
        <v>10</v>
      </c>
      <c r="H1915" s="8" t="s">
        <v>10</v>
      </c>
      <c r="I1915" s="8">
        <f>SUM(I1916:I1916)</f>
        <v>0</v>
      </c>
    </row>
    <row r="1916" spans="1:9" ht="47.25">
      <c r="A1916" s="2" t="s">
        <v>2330</v>
      </c>
      <c r="B1916" s="49" t="s">
        <v>2331</v>
      </c>
      <c r="C1916" s="6">
        <v>0</v>
      </c>
      <c r="D1916" s="6">
        <v>0</v>
      </c>
      <c r="E1916" s="6">
        <v>0</v>
      </c>
      <c r="F1916" s="8">
        <f t="shared" si="692"/>
        <v>0</v>
      </c>
      <c r="G1916" s="8">
        <v>3018634</v>
      </c>
      <c r="H1916" s="8">
        <v>1.05100356465448</v>
      </c>
      <c r="I1916" s="8">
        <f t="shared" ref="I1916" si="694">IFERROR((F1916*G1916*H1916)/1000,0)</f>
        <v>0</v>
      </c>
    </row>
    <row r="1917" spans="1:9" ht="31.5">
      <c r="A1917" s="34" t="s">
        <v>2332</v>
      </c>
      <c r="B1917" s="71" t="s">
        <v>7</v>
      </c>
      <c r="C1917" s="43">
        <v>0</v>
      </c>
      <c r="D1917" s="43">
        <v>0</v>
      </c>
      <c r="E1917" s="43">
        <v>0</v>
      </c>
      <c r="F1917" s="43">
        <v>0</v>
      </c>
      <c r="G1917" s="43" t="s">
        <v>10</v>
      </c>
      <c r="H1917" s="43" t="s">
        <v>10</v>
      </c>
      <c r="I1917" s="43">
        <v>0</v>
      </c>
    </row>
    <row r="1918" spans="1:9" ht="78.75">
      <c r="A1918" s="34" t="s">
        <v>2333</v>
      </c>
      <c r="B1918" s="71" t="s">
        <v>8</v>
      </c>
      <c r="C1918" s="43">
        <f>C1919+C1939</f>
        <v>2092.3900000000003</v>
      </c>
      <c r="D1918" s="43">
        <f>D1919+D1939</f>
        <v>1762.1999999999998</v>
      </c>
      <c r="E1918" s="43">
        <f>E1919+E1939</f>
        <v>2946.79</v>
      </c>
      <c r="F1918" s="43">
        <f>(C1918+D1918+E1918)/3</f>
        <v>2267.1266666666666</v>
      </c>
      <c r="G1918" s="43" t="s">
        <v>10</v>
      </c>
      <c r="H1918" s="43" t="s">
        <v>10</v>
      </c>
      <c r="I1918" s="43">
        <f>I1919+I1939</f>
        <v>13060.174119709511</v>
      </c>
    </row>
    <row r="1919" spans="1:9">
      <c r="A1919" s="59" t="s">
        <v>2334</v>
      </c>
      <c r="B1919" s="67" t="s">
        <v>53</v>
      </c>
      <c r="C1919" s="8">
        <f t="shared" ref="C1919:E1919" si="695">C1920+C1921+C1924+C1925+C1928+C1929+C1932+C1936</f>
        <v>1448.92</v>
      </c>
      <c r="D1919" s="8">
        <f t="shared" si="695"/>
        <v>1103.5999999999999</v>
      </c>
      <c r="E1919" s="8">
        <f t="shared" si="695"/>
        <v>1496.98</v>
      </c>
      <c r="F1919" s="8">
        <f t="shared" ref="F1919:F1959" si="696">(C1919+D1919+E1919)/3</f>
        <v>1349.8333333333333</v>
      </c>
      <c r="G1919" s="8" t="s">
        <v>10</v>
      </c>
      <c r="H1919" s="8" t="s">
        <v>10</v>
      </c>
      <c r="I1919" s="8">
        <f>I1920+I1921+I1924+I1925+I1928+I1929+I1932+I1936</f>
        <v>8625.0827037216059</v>
      </c>
    </row>
    <row r="1920" spans="1:9" ht="31.5">
      <c r="A1920" s="2" t="s">
        <v>2335</v>
      </c>
      <c r="B1920" s="67" t="s">
        <v>2146</v>
      </c>
      <c r="C1920" s="6">
        <f>1*25*0.89</f>
        <v>22.25</v>
      </c>
      <c r="D1920" s="6">
        <v>0</v>
      </c>
      <c r="E1920" s="6">
        <v>0</v>
      </c>
      <c r="F1920" s="8">
        <f t="shared" si="696"/>
        <v>7.416666666666667</v>
      </c>
      <c r="G1920" s="8">
        <v>22422.3</v>
      </c>
      <c r="H1920" s="8">
        <v>1.05100356465448</v>
      </c>
      <c r="I1920" s="8">
        <f t="shared" ref="I1920:I1958" si="697">IFERROR((F1920*G1920*H1920)/1000,0)</f>
        <v>174.78055277249507</v>
      </c>
    </row>
    <row r="1921" spans="1:9" ht="31.5">
      <c r="A1921" s="2" t="s">
        <v>2336</v>
      </c>
      <c r="B1921" s="67" t="str">
        <f>B1781</f>
        <v>Строительство КТП с трансформаторной мощностью  40 кВА</v>
      </c>
      <c r="C1921" s="6">
        <f t="shared" ref="C1921:E1921" si="698">SUM(C1922:C1923)</f>
        <v>0</v>
      </c>
      <c r="D1921" s="6">
        <f t="shared" si="698"/>
        <v>0</v>
      </c>
      <c r="E1921" s="6">
        <f t="shared" si="698"/>
        <v>35.6</v>
      </c>
      <c r="F1921" s="8">
        <f t="shared" si="696"/>
        <v>11.866666666666667</v>
      </c>
      <c r="G1921" s="8" t="str">
        <f>G1781</f>
        <v>нд</v>
      </c>
      <c r="H1921" s="8" t="s">
        <v>10</v>
      </c>
      <c r="I1921" s="8">
        <f t="shared" ref="I1921" si="699">SUM(I1922:I1923)</f>
        <v>109.13169784508364</v>
      </c>
    </row>
    <row r="1922" spans="1:9">
      <c r="A1922" s="2" t="s">
        <v>2337</v>
      </c>
      <c r="B1922" s="49" t="s">
        <v>2150</v>
      </c>
      <c r="C1922" s="6">
        <v>0</v>
      </c>
      <c r="D1922" s="6">
        <v>0</v>
      </c>
      <c r="E1922" s="6">
        <f>1*40*0.89</f>
        <v>35.6</v>
      </c>
      <c r="F1922" s="8">
        <f t="shared" si="696"/>
        <v>11.866666666666667</v>
      </c>
      <c r="G1922" s="8">
        <v>8750.2000000000007</v>
      </c>
      <c r="H1922" s="8">
        <v>1.05100356465448</v>
      </c>
      <c r="I1922" s="8">
        <f t="shared" si="697"/>
        <v>109.13169784508364</v>
      </c>
    </row>
    <row r="1923" spans="1:9">
      <c r="A1923" s="2" t="s">
        <v>2338</v>
      </c>
      <c r="B1923" s="49" t="s">
        <v>2152</v>
      </c>
      <c r="C1923" s="6">
        <v>0</v>
      </c>
      <c r="D1923" s="6">
        <v>0</v>
      </c>
      <c r="E1923" s="6">
        <v>0</v>
      </c>
      <c r="F1923" s="8">
        <f t="shared" si="696"/>
        <v>0</v>
      </c>
      <c r="G1923" s="8">
        <v>6828.27</v>
      </c>
      <c r="H1923" s="8">
        <v>1.05100356465448</v>
      </c>
      <c r="I1923" s="8">
        <f>IFERROR((F1923*G1923*H1923)/1000,0)</f>
        <v>0</v>
      </c>
    </row>
    <row r="1924" spans="1:9" ht="31.5">
      <c r="A1924" s="2" t="s">
        <v>2339</v>
      </c>
      <c r="B1924" s="67" t="s">
        <v>2340</v>
      </c>
      <c r="C1924" s="6">
        <f>1*63*0.89</f>
        <v>56.07</v>
      </c>
      <c r="D1924" s="6">
        <v>0</v>
      </c>
      <c r="E1924" s="6">
        <f>4*63*0.89</f>
        <v>224.28</v>
      </c>
      <c r="F1924" s="8">
        <f t="shared" si="696"/>
        <v>93.45</v>
      </c>
      <c r="G1924" s="8">
        <v>6828.27</v>
      </c>
      <c r="H1924" s="8">
        <v>1.05100356465448</v>
      </c>
      <c r="I1924" s="8">
        <f>IFERROR((F1924*G1924*H1924)/1000,0)</f>
        <v>670.64729951905235</v>
      </c>
    </row>
    <row r="1925" spans="1:9" ht="31.5">
      <c r="A1925" s="2" t="s">
        <v>2341</v>
      </c>
      <c r="B1925" s="67" t="str">
        <f>B1784</f>
        <v>Строительство КТП  с трансформаторной мощностью 100 кВА</v>
      </c>
      <c r="C1925" s="6">
        <f t="shared" ref="C1925:D1925" si="700">SUM(C1926:C1927)</f>
        <v>0</v>
      </c>
      <c r="D1925" s="6">
        <f t="shared" si="700"/>
        <v>534</v>
      </c>
      <c r="E1925" s="6">
        <f t="shared" ref="E1925" si="701">SUM(E1926:E1927)</f>
        <v>89</v>
      </c>
      <c r="F1925" s="8">
        <f t="shared" si="696"/>
        <v>207.66666666666666</v>
      </c>
      <c r="G1925" s="8" t="s">
        <v>10</v>
      </c>
      <c r="H1925" s="8" t="s">
        <v>10</v>
      </c>
      <c r="I1925" s="8">
        <f>SUM(I1926:I1927)</f>
        <v>1789.9540322819912</v>
      </c>
    </row>
    <row r="1926" spans="1:9">
      <c r="A1926" s="2" t="s">
        <v>2342</v>
      </c>
      <c r="B1926" s="49" t="s">
        <v>2150</v>
      </c>
      <c r="C1926" s="6">
        <v>0</v>
      </c>
      <c r="D1926" s="6">
        <f t="shared" ref="D1926" si="702">4*100*0.89</f>
        <v>356</v>
      </c>
      <c r="E1926" s="6">
        <f>1*100*0.89</f>
        <v>89</v>
      </c>
      <c r="F1926" s="8">
        <f t="shared" si="696"/>
        <v>148.33333333333334</v>
      </c>
      <c r="G1926" s="8">
        <v>8750.2000000000007</v>
      </c>
      <c r="H1926" s="8">
        <v>1.05100356465448</v>
      </c>
      <c r="I1926" s="8">
        <f t="shared" si="697"/>
        <v>1364.1462230635452</v>
      </c>
    </row>
    <row r="1927" spans="1:9">
      <c r="A1927" s="2" t="s">
        <v>2343</v>
      </c>
      <c r="B1927" s="49" t="s">
        <v>2152</v>
      </c>
      <c r="C1927" s="6">
        <v>0</v>
      </c>
      <c r="D1927" s="6">
        <f>2*100*0.89</f>
        <v>178</v>
      </c>
      <c r="E1927" s="6">
        <v>0</v>
      </c>
      <c r="F1927" s="8">
        <f t="shared" si="696"/>
        <v>59.333333333333336</v>
      </c>
      <c r="G1927" s="8">
        <v>6828.27</v>
      </c>
      <c r="H1927" s="8">
        <v>1.05100356465448</v>
      </c>
      <c r="I1927" s="8">
        <f t="shared" si="697"/>
        <v>425.80780921844598</v>
      </c>
    </row>
    <row r="1928" spans="1:9" ht="31.5">
      <c r="A1928" s="2" t="s">
        <v>2344</v>
      </c>
      <c r="B1928" s="67" t="str">
        <f>B1787</f>
        <v>Строительство мачтовой (столбовой) КТП с трансформаторной мощностью 160 кВА</v>
      </c>
      <c r="C1928" s="6">
        <f>4*160*0.89</f>
        <v>569.6</v>
      </c>
      <c r="D1928" s="6">
        <f>4*160*0.89</f>
        <v>569.6</v>
      </c>
      <c r="E1928" s="6">
        <f>4*160*0.89</f>
        <v>569.6</v>
      </c>
      <c r="F1928" s="8">
        <f t="shared" si="696"/>
        <v>569.6</v>
      </c>
      <c r="G1928" s="8">
        <v>4565.7700000000004</v>
      </c>
      <c r="H1928" s="8">
        <v>1.05100356465448</v>
      </c>
      <c r="I1928" s="8">
        <f t="shared" si="697"/>
        <v>2733.3056546555595</v>
      </c>
    </row>
    <row r="1929" spans="1:9" ht="31.5">
      <c r="A1929" s="2" t="s">
        <v>2345</v>
      </c>
      <c r="B1929" s="67" t="s">
        <v>2160</v>
      </c>
      <c r="C1929" s="6">
        <f t="shared" ref="C1929:D1929" si="703">SUM(C1930:C1931)</f>
        <v>445</v>
      </c>
      <c r="D1929" s="6">
        <f t="shared" si="703"/>
        <v>0</v>
      </c>
      <c r="E1929" s="6">
        <f t="shared" ref="E1929" si="704">SUM(E1930:E1931)</f>
        <v>222.5</v>
      </c>
      <c r="F1929" s="8">
        <f t="shared" si="696"/>
        <v>222.5</v>
      </c>
      <c r="G1929" s="8" t="s">
        <v>10</v>
      </c>
      <c r="H1929" s="8" t="s">
        <v>10</v>
      </c>
      <c r="I1929" s="8">
        <f t="shared" ref="I1929" si="705">SUM(I1930:I1931)</f>
        <v>2476.6389439521226</v>
      </c>
    </row>
    <row r="1930" spans="1:9">
      <c r="A1930" s="2" t="s">
        <v>2346</v>
      </c>
      <c r="B1930" s="49" t="s">
        <v>2162</v>
      </c>
      <c r="C1930" s="6">
        <v>0</v>
      </c>
      <c r="D1930" s="6">
        <v>0</v>
      </c>
      <c r="E1930" s="6">
        <f>1*250*0.89</f>
        <v>222.5</v>
      </c>
      <c r="F1930" s="8">
        <f t="shared" si="696"/>
        <v>74.166666666666671</v>
      </c>
      <c r="G1930" s="8">
        <v>2597.62</v>
      </c>
      <c r="H1930" s="8">
        <v>1.05100356465448</v>
      </c>
      <c r="I1930" s="8">
        <f t="shared" ref="I1930:I1935" si="706">IFERROR((F1930*G1930*H1930)/1000,0)</f>
        <v>202.48300107165133</v>
      </c>
    </row>
    <row r="1931" spans="1:9">
      <c r="A1931" s="2" t="s">
        <v>2347</v>
      </c>
      <c r="B1931" s="49" t="s">
        <v>2164</v>
      </c>
      <c r="C1931" s="6">
        <f>500*1*0.89</f>
        <v>445</v>
      </c>
      <c r="D1931" s="6">
        <v>0</v>
      </c>
      <c r="E1931" s="6">
        <v>0</v>
      </c>
      <c r="F1931" s="8">
        <f t="shared" si="696"/>
        <v>148.33333333333334</v>
      </c>
      <c r="G1931" s="8">
        <v>14587.38</v>
      </c>
      <c r="H1931" s="8">
        <v>1.05100356465448</v>
      </c>
      <c r="I1931" s="8">
        <f t="shared" si="706"/>
        <v>2274.1559428804712</v>
      </c>
    </row>
    <row r="1932" spans="1:9" ht="31.5">
      <c r="A1932" s="2" t="s">
        <v>2348</v>
      </c>
      <c r="B1932" s="67" t="s">
        <v>2166</v>
      </c>
      <c r="C1932" s="6">
        <f>SUM(C1933:C1935)</f>
        <v>356</v>
      </c>
      <c r="D1932" s="6">
        <f t="shared" ref="D1932:E1932" si="707">SUM(D1933:D1935)</f>
        <v>0</v>
      </c>
      <c r="E1932" s="6">
        <f t="shared" si="707"/>
        <v>356</v>
      </c>
      <c r="F1932" s="8">
        <f t="shared" si="696"/>
        <v>237.33333333333334</v>
      </c>
      <c r="G1932" s="8" t="s">
        <v>10</v>
      </c>
      <c r="H1932" s="8" t="s">
        <v>10</v>
      </c>
      <c r="I1932" s="8">
        <f t="shared" ref="I1932" si="708">SUM(I1933:I1935)</f>
        <v>670.62452269530104</v>
      </c>
    </row>
    <row r="1933" spans="1:9">
      <c r="A1933" s="2" t="s">
        <v>2349</v>
      </c>
      <c r="B1933" s="49" t="s">
        <v>2162</v>
      </c>
      <c r="C1933" s="6">
        <f>1*400*0.89</f>
        <v>356</v>
      </c>
      <c r="D1933" s="6">
        <v>0</v>
      </c>
      <c r="E1933" s="6">
        <f>1*400*0.89</f>
        <v>356</v>
      </c>
      <c r="F1933" s="8">
        <f t="shared" si="696"/>
        <v>237.33333333333334</v>
      </c>
      <c r="G1933" s="8">
        <v>2688.54</v>
      </c>
      <c r="H1933" s="8">
        <v>1.05100356465448</v>
      </c>
      <c r="I1933" s="8">
        <f t="shared" si="706"/>
        <v>670.62452269530104</v>
      </c>
    </row>
    <row r="1934" spans="1:9">
      <c r="A1934" s="2" t="s">
        <v>2350</v>
      </c>
      <c r="B1934" s="49" t="s">
        <v>2169</v>
      </c>
      <c r="C1934" s="6">
        <v>0</v>
      </c>
      <c r="D1934" s="6">
        <v>0</v>
      </c>
      <c r="E1934" s="6">
        <v>0</v>
      </c>
      <c r="F1934" s="8">
        <f t="shared" si="696"/>
        <v>0</v>
      </c>
      <c r="G1934" s="8" t="s">
        <v>10</v>
      </c>
      <c r="H1934" s="8">
        <v>1.05100356465448</v>
      </c>
      <c r="I1934" s="8">
        <f t="shared" si="706"/>
        <v>0</v>
      </c>
    </row>
    <row r="1935" spans="1:9">
      <c r="A1935" s="2" t="s">
        <v>2351</v>
      </c>
      <c r="B1935" s="49" t="s">
        <v>2164</v>
      </c>
      <c r="C1935" s="6">
        <v>0</v>
      </c>
      <c r="D1935" s="6">
        <v>0</v>
      </c>
      <c r="E1935" s="6">
        <v>0</v>
      </c>
      <c r="F1935" s="8">
        <f t="shared" si="696"/>
        <v>0</v>
      </c>
      <c r="G1935" s="8" t="s">
        <v>10</v>
      </c>
      <c r="H1935" s="8">
        <v>1.05100356465448</v>
      </c>
      <c r="I1935" s="8">
        <f t="shared" si="706"/>
        <v>0</v>
      </c>
    </row>
    <row r="1936" spans="1:9" ht="31.5">
      <c r="A1936" s="2" t="s">
        <v>2352</v>
      </c>
      <c r="B1936" s="67" t="s">
        <v>2172</v>
      </c>
      <c r="C1936" s="6">
        <f t="shared" ref="C1936:D1936" si="709">SUM(C1937:C1938)</f>
        <v>0</v>
      </c>
      <c r="D1936" s="6">
        <f t="shared" si="709"/>
        <v>0</v>
      </c>
      <c r="E1936" s="6">
        <f t="shared" ref="E1936" si="710">SUM(E1937:E1938)</f>
        <v>0</v>
      </c>
      <c r="F1936" s="8">
        <f t="shared" si="696"/>
        <v>0</v>
      </c>
      <c r="G1936" s="8" t="s">
        <v>10</v>
      </c>
      <c r="H1936" s="8" t="s">
        <v>10</v>
      </c>
      <c r="I1936" s="8">
        <f t="shared" ref="I1936" si="711">SUM(I1937:I1938)</f>
        <v>0</v>
      </c>
    </row>
    <row r="1937" spans="1:9">
      <c r="A1937" s="2" t="s">
        <v>2353</v>
      </c>
      <c r="B1937" s="49" t="s">
        <v>2169</v>
      </c>
      <c r="C1937" s="6">
        <v>0</v>
      </c>
      <c r="D1937" s="6">
        <v>0</v>
      </c>
      <c r="E1937" s="6">
        <v>0</v>
      </c>
      <c r="F1937" s="8">
        <f t="shared" si="696"/>
        <v>0</v>
      </c>
      <c r="G1937" s="8">
        <v>4702.96</v>
      </c>
      <c r="H1937" s="8">
        <v>1.05100356465448</v>
      </c>
      <c r="I1937" s="8">
        <f t="shared" ref="I1937:I1938" si="712">IFERROR((F1937*G1937*H1937)/1000,0)</f>
        <v>0</v>
      </c>
    </row>
    <row r="1938" spans="1:9">
      <c r="A1938" s="2" t="s">
        <v>2354</v>
      </c>
      <c r="B1938" s="49" t="s">
        <v>2164</v>
      </c>
      <c r="C1938" s="6">
        <v>0</v>
      </c>
      <c r="D1938" s="6">
        <v>0</v>
      </c>
      <c r="E1938" s="6">
        <v>0</v>
      </c>
      <c r="F1938" s="8">
        <f t="shared" si="696"/>
        <v>0</v>
      </c>
      <c r="G1938" s="8">
        <v>6137.28</v>
      </c>
      <c r="H1938" s="8">
        <v>1.05100356465448</v>
      </c>
      <c r="I1938" s="8">
        <f t="shared" si="712"/>
        <v>0</v>
      </c>
    </row>
    <row r="1939" spans="1:9">
      <c r="A1939" s="59" t="s">
        <v>2355</v>
      </c>
      <c r="B1939" s="49" t="s">
        <v>54</v>
      </c>
      <c r="C1939" s="8">
        <f>C1940+C1943+C1946+C1947+C1950+C1954++C1953+C1955+C1958+C1959</f>
        <v>643.47</v>
      </c>
      <c r="D1939" s="8">
        <f t="shared" ref="D1939:E1939" si="713">D1940+D1943+D1946+D1947+D1950+D1954++D1953+D1955+D1958+D1959</f>
        <v>658.6</v>
      </c>
      <c r="E1939" s="8">
        <f t="shared" si="713"/>
        <v>1449.81</v>
      </c>
      <c r="F1939" s="8">
        <f t="shared" si="696"/>
        <v>917.29333333333341</v>
      </c>
      <c r="G1939" s="8" t="s">
        <v>10</v>
      </c>
      <c r="H1939" s="8" t="s">
        <v>10</v>
      </c>
      <c r="I1939" s="8">
        <f t="shared" ref="I1939" si="714">I1940+I1943+I1946+I1947+I1950+I1954++I1953+I1955+I1958+I1959</f>
        <v>4435.0914159879039</v>
      </c>
    </row>
    <row r="1940" spans="1:9" ht="47.25">
      <c r="A1940" s="2" t="s">
        <v>2356</v>
      </c>
      <c r="B1940" s="67" t="s">
        <v>2357</v>
      </c>
      <c r="C1940" s="6">
        <f t="shared" ref="C1940" si="715">SUM(C1941:C1942)</f>
        <v>0</v>
      </c>
      <c r="D1940" s="6">
        <f t="shared" ref="D1940:E1940" si="716">SUM(D1941:D1942)</f>
        <v>111.25</v>
      </c>
      <c r="E1940" s="6">
        <f t="shared" si="716"/>
        <v>0</v>
      </c>
      <c r="F1940" s="8">
        <f t="shared" si="696"/>
        <v>37.083333333333336</v>
      </c>
      <c r="G1940" s="8" t="s">
        <v>10</v>
      </c>
      <c r="H1940" s="8" t="s">
        <v>10</v>
      </c>
      <c r="I1940" s="8">
        <f t="shared" ref="I1940" si="717">SUM(I1941:I1942)</f>
        <v>685.95850092222111</v>
      </c>
    </row>
    <row r="1941" spans="1:9">
      <c r="A1941" s="2" t="s">
        <v>2358</v>
      </c>
      <c r="B1941" s="49" t="s">
        <v>2150</v>
      </c>
      <c r="C1941" s="8">
        <v>0</v>
      </c>
      <c r="D1941" s="8">
        <f>5*25*0.89</f>
        <v>111.25</v>
      </c>
      <c r="E1941" s="8">
        <v>0</v>
      </c>
      <c r="F1941" s="8">
        <f t="shared" si="696"/>
        <v>37.083333333333336</v>
      </c>
      <c r="G1941" s="8">
        <v>17600.09</v>
      </c>
      <c r="H1941" s="8">
        <v>1.05100356465448</v>
      </c>
      <c r="I1941" s="8">
        <f t="shared" si="697"/>
        <v>685.95850092222111</v>
      </c>
    </row>
    <row r="1942" spans="1:9">
      <c r="A1942" s="2" t="s">
        <v>2359</v>
      </c>
      <c r="B1942" s="49" t="s">
        <v>2152</v>
      </c>
      <c r="C1942" s="8">
        <v>0</v>
      </c>
      <c r="D1942" s="8">
        <v>0</v>
      </c>
      <c r="E1942" s="8">
        <v>0</v>
      </c>
      <c r="F1942" s="8">
        <f t="shared" si="696"/>
        <v>0</v>
      </c>
      <c r="G1942" s="8">
        <v>24784.61</v>
      </c>
      <c r="H1942" s="8">
        <v>1.05100356465448</v>
      </c>
      <c r="I1942" s="8">
        <f t="shared" si="697"/>
        <v>0</v>
      </c>
    </row>
    <row r="1943" spans="1:9" ht="47.25">
      <c r="A1943" s="2" t="s">
        <v>2360</v>
      </c>
      <c r="B1943" s="67" t="s">
        <v>2361</v>
      </c>
      <c r="C1943" s="6">
        <f t="shared" ref="C1943" si="718">SUM(C1944:C1945)</f>
        <v>35.6</v>
      </c>
      <c r="D1943" s="6">
        <f t="shared" ref="D1943:E1943" si="719">SUM(D1944:D1945)</f>
        <v>35.6</v>
      </c>
      <c r="E1943" s="6">
        <f t="shared" si="719"/>
        <v>35.6</v>
      </c>
      <c r="F1943" s="8">
        <f t="shared" si="696"/>
        <v>35.6</v>
      </c>
      <c r="G1943" s="8" t="s">
        <v>10</v>
      </c>
      <c r="H1943" s="8" t="s">
        <v>10</v>
      </c>
      <c r="I1943" s="8">
        <f t="shared" ref="I1943" si="720">SUM(I1944:I1945)</f>
        <v>276.92988356204563</v>
      </c>
    </row>
    <row r="1944" spans="1:9">
      <c r="A1944" s="2" t="s">
        <v>2362</v>
      </c>
      <c r="B1944" s="49" t="s">
        <v>2150</v>
      </c>
      <c r="C1944" s="6">
        <f>1*40*0.89</f>
        <v>35.6</v>
      </c>
      <c r="D1944" s="6">
        <f>40*1*0.89</f>
        <v>35.6</v>
      </c>
      <c r="E1944" s="6">
        <f>40*1*0.89</f>
        <v>35.6</v>
      </c>
      <c r="F1944" s="8">
        <f t="shared" si="696"/>
        <v>35.6</v>
      </c>
      <c r="G1944" s="8">
        <v>7401.43</v>
      </c>
      <c r="H1944" s="8">
        <v>1.05100356465448</v>
      </c>
      <c r="I1944" s="8">
        <f t="shared" si="697"/>
        <v>276.92988356204563</v>
      </c>
    </row>
    <row r="1945" spans="1:9">
      <c r="A1945" s="2" t="s">
        <v>2363</v>
      </c>
      <c r="B1945" s="49" t="s">
        <v>2152</v>
      </c>
      <c r="C1945" s="6">
        <v>0</v>
      </c>
      <c r="D1945" s="6">
        <v>0</v>
      </c>
      <c r="E1945" s="6">
        <v>0</v>
      </c>
      <c r="F1945" s="8">
        <f t="shared" si="696"/>
        <v>0</v>
      </c>
      <c r="G1945" s="8">
        <v>9082.77</v>
      </c>
      <c r="H1945" s="8">
        <v>1.05100356465448</v>
      </c>
      <c r="I1945" s="8">
        <f t="shared" si="697"/>
        <v>0</v>
      </c>
    </row>
    <row r="1946" spans="1:9" ht="47.25">
      <c r="A1946" s="2" t="s">
        <v>2364</v>
      </c>
      <c r="B1946" s="67" t="s">
        <v>2365</v>
      </c>
      <c r="C1946" s="6">
        <f>63*1*0.89</f>
        <v>56.07</v>
      </c>
      <c r="D1946" s="6">
        <f>5*63*0.89</f>
        <v>280.35000000000002</v>
      </c>
      <c r="E1946" s="6">
        <f>63*3*0.89</f>
        <v>168.21</v>
      </c>
      <c r="F1946" s="8">
        <f t="shared" si="696"/>
        <v>168.21</v>
      </c>
      <c r="G1946" s="8">
        <v>7401.43</v>
      </c>
      <c r="H1946" s="8">
        <v>1.05100356465448</v>
      </c>
      <c r="I1946" s="8">
        <f t="shared" si="697"/>
        <v>1308.4936998306657</v>
      </c>
    </row>
    <row r="1947" spans="1:9">
      <c r="A1947" s="2" t="s">
        <v>2366</v>
      </c>
      <c r="B1947" s="67" t="s">
        <v>2367</v>
      </c>
      <c r="C1947" s="6">
        <f t="shared" ref="C1947:D1947" si="721">SUM(C1948:C1949)</f>
        <v>267</v>
      </c>
      <c r="D1947" s="6">
        <f t="shared" si="721"/>
        <v>89</v>
      </c>
      <c r="E1947" s="6">
        <f t="shared" ref="E1947" si="722">SUM(E1948:E1949)</f>
        <v>178</v>
      </c>
      <c r="F1947" s="8">
        <f t="shared" si="696"/>
        <v>178</v>
      </c>
      <c r="G1947" s="8" t="s">
        <v>10</v>
      </c>
      <c r="H1947" s="8" t="s">
        <v>10</v>
      </c>
      <c r="I1947" s="8">
        <f t="shared" ref="I1947" si="723">SUM(I1948:I1949)</f>
        <v>1437.0732163676478</v>
      </c>
    </row>
    <row r="1948" spans="1:9">
      <c r="A1948" s="2" t="s">
        <v>2368</v>
      </c>
      <c r="B1948" s="49" t="s">
        <v>2150</v>
      </c>
      <c r="C1948" s="8">
        <f>3*100*0.89</f>
        <v>267</v>
      </c>
      <c r="D1948" s="6">
        <f>1*100*0.89</f>
        <v>89</v>
      </c>
      <c r="E1948" s="6">
        <f t="shared" ref="E1948:E1949" si="724">1*100*0.89</f>
        <v>89</v>
      </c>
      <c r="F1948" s="8">
        <f t="shared" si="696"/>
        <v>148.33333333333334</v>
      </c>
      <c r="G1948" s="8">
        <v>7401.43</v>
      </c>
      <c r="H1948" s="8">
        <v>1.05100356465448</v>
      </c>
      <c r="I1948" s="8">
        <f t="shared" si="697"/>
        <v>1153.8745148418568</v>
      </c>
    </row>
    <row r="1949" spans="1:9">
      <c r="A1949" s="2" t="s">
        <v>2369</v>
      </c>
      <c r="B1949" s="49" t="s">
        <v>2152</v>
      </c>
      <c r="C1949" s="6">
        <v>0</v>
      </c>
      <c r="D1949" s="6">
        <v>0</v>
      </c>
      <c r="E1949" s="6">
        <f t="shared" si="724"/>
        <v>89</v>
      </c>
      <c r="F1949" s="8">
        <f t="shared" si="696"/>
        <v>29.666666666666668</v>
      </c>
      <c r="G1949" s="8">
        <v>9082.77</v>
      </c>
      <c r="H1949" s="8">
        <v>1.05100356465448</v>
      </c>
      <c r="I1949" s="8">
        <f t="shared" si="697"/>
        <v>283.19870152579091</v>
      </c>
    </row>
    <row r="1950" spans="1:9" ht="31.5">
      <c r="A1950" s="2" t="s">
        <v>2370</v>
      </c>
      <c r="B1950" s="67" t="s">
        <v>2371</v>
      </c>
      <c r="C1950" s="6">
        <f t="shared" ref="C1950:D1950" si="725">SUM(C1951:C1952)</f>
        <v>284.8</v>
      </c>
      <c r="D1950" s="6">
        <f t="shared" si="725"/>
        <v>142.4</v>
      </c>
      <c r="E1950" s="6">
        <f t="shared" ref="E1950" si="726">SUM(E1951:E1952)</f>
        <v>712</v>
      </c>
      <c r="F1950" s="8">
        <f t="shared" si="696"/>
        <v>379.73333333333335</v>
      </c>
      <c r="G1950" s="8" t="s">
        <v>10</v>
      </c>
      <c r="H1950" s="8" t="s">
        <v>10</v>
      </c>
      <c r="I1950" s="8">
        <f t="shared" ref="I1950" si="727">SUM(I1951:I1952)</f>
        <v>526.05913372159046</v>
      </c>
    </row>
    <row r="1951" spans="1:9">
      <c r="A1951" s="2" t="s">
        <v>2372</v>
      </c>
      <c r="B1951" s="49" t="s">
        <v>2150</v>
      </c>
      <c r="C1951" s="8">
        <f t="shared" ref="C1951" si="728">2*160*0.89</f>
        <v>284.8</v>
      </c>
      <c r="D1951" s="8">
        <f t="shared" ref="D1951" si="729">1*160*0.89</f>
        <v>142.4</v>
      </c>
      <c r="E1951" s="8">
        <f>2*160*0.89</f>
        <v>284.8</v>
      </c>
      <c r="F1951" s="8">
        <f t="shared" si="696"/>
        <v>237.33333333333334</v>
      </c>
      <c r="G1951" s="8" t="s">
        <v>10</v>
      </c>
      <c r="H1951" s="8">
        <v>1.05100356465448</v>
      </c>
      <c r="I1951" s="8">
        <f t="shared" ref="I1951:I1952" si="730">IFERROR((F1951*G1951*H1951)/1000,0)</f>
        <v>0</v>
      </c>
    </row>
    <row r="1952" spans="1:9">
      <c r="A1952" s="2" t="s">
        <v>2373</v>
      </c>
      <c r="B1952" s="49" t="s">
        <v>2152</v>
      </c>
      <c r="C1952" s="8">
        <v>0</v>
      </c>
      <c r="D1952" s="8">
        <v>0</v>
      </c>
      <c r="E1952" s="8">
        <f>3*160*0.89</f>
        <v>427.2</v>
      </c>
      <c r="F1952" s="8">
        <f t="shared" si="696"/>
        <v>142.4</v>
      </c>
      <c r="G1952" s="8">
        <v>3514.96</v>
      </c>
      <c r="H1952" s="8">
        <v>1.05100356465448</v>
      </c>
      <c r="I1952" s="8">
        <f t="shared" si="730"/>
        <v>526.05913372159046</v>
      </c>
    </row>
    <row r="1953" spans="1:9" ht="31.5">
      <c r="A1953" s="2" t="s">
        <v>2374</v>
      </c>
      <c r="B1953" s="67" t="s">
        <v>2375</v>
      </c>
      <c r="C1953" s="6">
        <v>0</v>
      </c>
      <c r="D1953" s="6">
        <v>0</v>
      </c>
      <c r="E1953" s="6">
        <v>0</v>
      </c>
      <c r="F1953" s="8">
        <f t="shared" si="696"/>
        <v>0</v>
      </c>
      <c r="G1953" s="8">
        <v>3514.96</v>
      </c>
      <c r="H1953" s="8">
        <v>1.05100356465448</v>
      </c>
      <c r="I1953" s="8">
        <f t="shared" si="697"/>
        <v>0</v>
      </c>
    </row>
    <row r="1954" spans="1:9" ht="31.5">
      <c r="A1954" s="2" t="s">
        <v>2376</v>
      </c>
      <c r="B1954" s="67" t="s">
        <v>2377</v>
      </c>
      <c r="C1954" s="6">
        <v>0</v>
      </c>
      <c r="D1954" s="6">
        <v>0</v>
      </c>
      <c r="E1954" s="6">
        <f>1*400*0.89</f>
        <v>356</v>
      </c>
      <c r="F1954" s="8">
        <f t="shared" si="696"/>
        <v>118.66666666666667</v>
      </c>
      <c r="G1954" s="8">
        <v>1608.23</v>
      </c>
      <c r="H1954" s="8">
        <v>1.05100356465448</v>
      </c>
      <c r="I1954" s="8">
        <f t="shared" si="697"/>
        <v>200.5769815837339</v>
      </c>
    </row>
    <row r="1955" spans="1:9" ht="31.5">
      <c r="A1955" s="2" t="s">
        <v>2378</v>
      </c>
      <c r="B1955" s="67" t="s">
        <v>2379</v>
      </c>
      <c r="C1955" s="6">
        <f>SUM(C1956:C1957)</f>
        <v>0</v>
      </c>
      <c r="D1955" s="6">
        <v>0</v>
      </c>
      <c r="E1955" s="6">
        <v>0</v>
      </c>
      <c r="F1955" s="8">
        <f t="shared" si="696"/>
        <v>0</v>
      </c>
      <c r="G1955" s="8" t="s">
        <v>10</v>
      </c>
      <c r="H1955" s="8" t="s">
        <v>10</v>
      </c>
      <c r="I1955" s="8">
        <f>SUM(I1956:I1957)</f>
        <v>0</v>
      </c>
    </row>
    <row r="1956" spans="1:9">
      <c r="A1956" s="2" t="s">
        <v>2380</v>
      </c>
      <c r="B1956" s="49" t="s">
        <v>2189</v>
      </c>
      <c r="C1956" s="8">
        <v>0</v>
      </c>
      <c r="D1956" s="8">
        <v>0</v>
      </c>
      <c r="E1956" s="8">
        <v>0</v>
      </c>
      <c r="F1956" s="8">
        <f t="shared" si="696"/>
        <v>0</v>
      </c>
      <c r="G1956" s="8">
        <v>2848.38</v>
      </c>
      <c r="H1956" s="6" t="s">
        <v>10</v>
      </c>
      <c r="I1956" s="8">
        <f t="shared" si="697"/>
        <v>0</v>
      </c>
    </row>
    <row r="1957" spans="1:9">
      <c r="A1957" s="2" t="s">
        <v>2381</v>
      </c>
      <c r="B1957" s="49" t="s">
        <v>2191</v>
      </c>
      <c r="C1957" s="8">
        <v>0</v>
      </c>
      <c r="D1957" s="8">
        <v>0</v>
      </c>
      <c r="E1957" s="8">
        <v>0</v>
      </c>
      <c r="F1957" s="8">
        <f t="shared" si="696"/>
        <v>0</v>
      </c>
      <c r="G1957" s="8">
        <v>2570.52</v>
      </c>
      <c r="H1957" s="6" t="s">
        <v>10</v>
      </c>
      <c r="I1957" s="8">
        <f t="shared" si="697"/>
        <v>0</v>
      </c>
    </row>
    <row r="1958" spans="1:9" ht="31.5">
      <c r="A1958" s="2" t="s">
        <v>2382</v>
      </c>
      <c r="B1958" s="67" t="s">
        <v>2383</v>
      </c>
      <c r="C1958" s="6">
        <v>0</v>
      </c>
      <c r="D1958" s="6">
        <v>0</v>
      </c>
      <c r="E1958" s="6">
        <v>0</v>
      </c>
      <c r="F1958" s="8">
        <f t="shared" si="696"/>
        <v>0</v>
      </c>
      <c r="G1958" s="8" t="s">
        <v>10</v>
      </c>
      <c r="H1958" s="8">
        <v>1.05100356465448</v>
      </c>
      <c r="I1958" s="8">
        <f t="shared" si="697"/>
        <v>0</v>
      </c>
    </row>
    <row r="1959" spans="1:9" ht="47.25">
      <c r="A1959" s="2" t="s">
        <v>2384</v>
      </c>
      <c r="B1959" s="67" t="s">
        <v>2385</v>
      </c>
      <c r="C1959" s="6">
        <v>0</v>
      </c>
      <c r="D1959" s="6">
        <v>0</v>
      </c>
      <c r="E1959" s="6">
        <v>0</v>
      </c>
      <c r="F1959" s="8">
        <f t="shared" si="696"/>
        <v>0</v>
      </c>
      <c r="G1959" s="8" t="s">
        <v>10</v>
      </c>
      <c r="H1959" s="8" t="s">
        <v>10</v>
      </c>
      <c r="I1959" s="8">
        <f>IFERROR((F1959*G1959*H1959)/1000,0)</f>
        <v>0</v>
      </c>
    </row>
    <row r="1960" spans="1:9" ht="47.25">
      <c r="A1960" s="34" t="s">
        <v>2386</v>
      </c>
      <c r="B1960" s="71" t="s">
        <v>9</v>
      </c>
      <c r="C1960" s="43">
        <v>0</v>
      </c>
      <c r="D1960" s="43">
        <v>0</v>
      </c>
      <c r="E1960" s="43">
        <v>0</v>
      </c>
      <c r="F1960" s="43">
        <v>0</v>
      </c>
      <c r="G1960" s="43" t="s">
        <v>10</v>
      </c>
      <c r="H1960" s="43" t="s">
        <v>10</v>
      </c>
      <c r="I1960" s="43">
        <v>0</v>
      </c>
    </row>
  </sheetData>
  <protectedRanges>
    <protectedRange sqref="B22" name="Диапазон1_6_4"/>
    <protectedRange sqref="B25" name="Диапазон1_6"/>
    <protectedRange sqref="B26" name="Диапазон1_6_1"/>
    <protectedRange sqref="B28" name="Диапазон1_6_2_1"/>
    <protectedRange sqref="B30" name="Диапазон1_6_3"/>
    <protectedRange sqref="B33" name="Диапазон1_6_7"/>
    <protectedRange sqref="B34" name="Диапазон1_6_8"/>
    <protectedRange sqref="B35" name="Диапазон1_11"/>
    <protectedRange sqref="B37" name="Диапазон1_6_9"/>
    <protectedRange sqref="B38" name="Диапазон1_6_10"/>
    <protectedRange sqref="B40" name="Диапазон1_6_12"/>
    <protectedRange sqref="B44" name="Диапазон1_6_5"/>
    <protectedRange sqref="B45" name="Диапазон1_8"/>
    <protectedRange sqref="B46" name="Диапазон1_10"/>
    <protectedRange sqref="B48" name="Диапазон1_6_6"/>
    <protectedRange sqref="B49" name="Диапазон1_8_1"/>
    <protectedRange sqref="B51" name="Диапазон1_39"/>
    <protectedRange sqref="B56" name="Диапазон1_29_3"/>
    <protectedRange sqref="B58" name="Диапазон1_29_4"/>
    <protectedRange sqref="B60" name="Диапазон1_29_5"/>
    <protectedRange sqref="B63:B65" name="Диапазон1_30_1"/>
    <protectedRange sqref="B69" name="Диапазон1_31"/>
    <protectedRange sqref="B70" name="Диапазон1_31_1"/>
    <protectedRange sqref="B72" name="Диапазон1_31_2_1"/>
    <protectedRange sqref="B74" name="Диапазон1_31_3"/>
    <protectedRange sqref="B75" name="Диапазон1_31_4"/>
    <protectedRange sqref="B83" name="Диапазон1_12"/>
    <protectedRange sqref="B84" name="Диапазон1_14"/>
    <protectedRange sqref="B86" name="Диапазон1_12_1"/>
    <protectedRange sqref="B87" name="Диапазон1_15_1"/>
    <protectedRange sqref="B89" name="Диапазон1_13"/>
    <protectedRange sqref="B90" name="Диапазон1_15_2"/>
    <protectedRange sqref="B92" name="Диапазон1_15"/>
    <protectedRange sqref="B95" name="Диапазон1_16"/>
    <protectedRange sqref="B97" name="Диапазон1_16_3"/>
    <protectedRange sqref="B99" name="Диапазон1_16_2"/>
    <protectedRange sqref="B101" name="Диапазон1_16_1"/>
    <protectedRange sqref="B105" name="Диапазон1_17"/>
    <protectedRange sqref="B106" name="Диапазон1_18"/>
    <protectedRange sqref="B108" name="Диапазон1_28"/>
    <protectedRange sqref="B109" name="Диапазон1_18_2"/>
    <protectedRange sqref="B111" name="Диапазон1_18_3"/>
    <protectedRange sqref="B112" name="Диапазон1_19_1"/>
    <protectedRange sqref="B114" name="Диапазон1_18_1"/>
    <protectedRange sqref="B115" name="Диапазон1_19"/>
    <protectedRange sqref="B118" name="Диапазон1_19_2"/>
    <protectedRange sqref="B120" name="Диапазон1_19_4"/>
    <protectedRange sqref="B126" name="Диапазон1_32_1"/>
    <protectedRange sqref="B128" name="Диапазон1_32_1_1"/>
    <protectedRange sqref="B130" name="Диапазон1_32_2"/>
    <protectedRange sqref="B135" name="Диапазон1_33"/>
    <protectedRange sqref="B143" name="Диапазон1_21"/>
    <protectedRange sqref="B144" name="Диапазон1_1_2"/>
    <protectedRange sqref="B192" name="Диапазон1_6_13"/>
    <protectedRange sqref="B193" name="Диапазон1_6_1_1"/>
    <protectedRange sqref="B195" name="Диапазон1_6_2_1_1"/>
    <protectedRange sqref="B197" name="Диапазон1_6_3_1"/>
    <protectedRange sqref="B200" name="Диапазон1_6_7_1"/>
    <protectedRange sqref="B201" name="Диапазон1_6_8_1"/>
    <protectedRange sqref="B202" name="Диапазон1_11_1"/>
    <protectedRange sqref="B204" name="Диапазон1_6_9_1"/>
    <protectedRange sqref="B205" name="Диапазон1_6_10_1"/>
    <protectedRange sqref="B207" name="Диапазон1_6_12_1"/>
    <protectedRange sqref="B211" name="Диапазон1_6_5_1"/>
    <protectedRange sqref="B212" name="Диапазон1_8_2"/>
    <protectedRange sqref="B213" name="Диапазон1_10_1"/>
    <protectedRange sqref="B215" name="Диапазон1_6_6_1"/>
    <protectedRange sqref="B216" name="Диапазон1_8_1_1"/>
    <protectedRange sqref="B219" name="Диапазон1_39_1"/>
    <protectedRange sqref="B225" name="Диапазон1_29_3_1"/>
    <protectedRange sqref="B227" name="Диапазон1_29_4_1"/>
    <protectedRange sqref="B229" name="Диапазон1_29_5_1"/>
    <protectedRange sqref="B232:B234" name="Диапазон1_30_1_1"/>
    <protectedRange sqref="B238" name="Диапазон1_31_5"/>
    <protectedRange sqref="B239" name="Диапазон1_31_1_1"/>
    <protectedRange sqref="B241" name="Диапазон1_31_2_1_1"/>
    <protectedRange sqref="B243" name="Диапазон1_31_3_1"/>
    <protectedRange sqref="B244" name="Диапазон1_31_4_1"/>
    <protectedRange sqref="B252" name="Диапазон1_12_2"/>
    <protectedRange sqref="B253" name="Диапазон1_14_1"/>
    <protectedRange sqref="B255" name="Диапазон1_12_1_1"/>
    <protectedRange sqref="B256" name="Диапазон1_15_1_1"/>
    <protectedRange sqref="B258" name="Диапазон1_13_1"/>
    <protectedRange sqref="B259" name="Диапазон1_15_2_1"/>
    <protectedRange sqref="B261" name="Диапазон1_15_3"/>
    <protectedRange sqref="B264" name="Диапазон1_16_4"/>
    <protectedRange sqref="B266" name="Диапазон1_16_3_1"/>
    <protectedRange sqref="B268" name="Диапазон1_16_2_1"/>
    <protectedRange sqref="B270" name="Диапазон1_16_1_1"/>
    <protectedRange sqref="B274" name="Диапазон1_17_1"/>
    <protectedRange sqref="B275" name="Диапазон1_18_4"/>
    <protectedRange sqref="B277" name="Диапазон1_28_1"/>
    <protectedRange sqref="B278" name="Диапазон1_18_2_1"/>
    <protectedRange sqref="B280" name="Диапазон1_18_3_1"/>
    <protectedRange sqref="B281" name="Диапазон1_19_1_1"/>
    <protectedRange sqref="B283" name="Диапазон1_18_1_1"/>
    <protectedRange sqref="B284" name="Диапазон1_19_5"/>
    <protectedRange sqref="B288" name="Диапазон1_19_2_1"/>
    <protectedRange sqref="B290" name="Диапазон1_19_4_1"/>
    <protectedRange sqref="B296" name="Диапазон1_32_4"/>
    <protectedRange sqref="B298" name="Диапазон1_32_1_2"/>
    <protectedRange sqref="B300" name="Диапазон1_32_2_2"/>
    <protectedRange sqref="B305" name="Диапазон1_33_1"/>
    <protectedRange sqref="B313" name="Диапазон1_21_2"/>
    <protectedRange sqref="B314" name="Диапазон1_1_2_1"/>
  </protectedRanges>
  <autoFilter ref="A15:J1960"/>
  <mergeCells count="13">
    <mergeCell ref="I13:I14"/>
    <mergeCell ref="A13:A14"/>
    <mergeCell ref="B13:B14"/>
    <mergeCell ref="C13:E13"/>
    <mergeCell ref="F13:F14"/>
    <mergeCell ref="G13:G14"/>
    <mergeCell ref="H13:H14"/>
    <mergeCell ref="A11:I11"/>
    <mergeCell ref="A5:I5"/>
    <mergeCell ref="A6:I6"/>
    <mergeCell ref="A8:I8"/>
    <mergeCell ref="A9:I9"/>
    <mergeCell ref="A10:I10"/>
  </mergeCells>
  <conditionalFormatting sqref="B375:B376 B381:B382 B391:B392 B398:B399 B403:B404 B406:B407 B417:B418 B426:B427 B367:B368 B370:B371 B360:B365 B420:B421 B423:B424 B385:B386 B378:B379 B394:B395 B409:B410">
    <cfRule type="expression" dxfId="43" priority="42">
      <formula>#REF!&gt;0</formula>
    </cfRule>
  </conditionalFormatting>
  <conditionalFormatting sqref="B366">
    <cfRule type="expression" dxfId="42" priority="43">
      <formula>#REF!&gt;0</formula>
    </cfRule>
  </conditionalFormatting>
  <conditionalFormatting sqref="B359 B373 B389 B401 B415 B428">
    <cfRule type="expression" dxfId="41" priority="44">
      <formula>#REF!&gt;0</formula>
    </cfRule>
  </conditionalFormatting>
  <conditionalFormatting sqref="B432:B433">
    <cfRule type="expression" dxfId="40" priority="41">
      <formula>#REF!&gt;0</formula>
    </cfRule>
  </conditionalFormatting>
  <conditionalFormatting sqref="G562:G563 G565:G566 G568:G569">
    <cfRule type="expression" dxfId="39" priority="37">
      <formula>$J$9&gt;0</formula>
    </cfRule>
  </conditionalFormatting>
  <conditionalFormatting sqref="B442:B443 B459:B460 B462:B463 B484:B485 B487:B488 B490:B491 B493:B494 B502:B503 B505:B506 B511:B512 B519:B520 B522:B523 B528:B529 B537:B538 B553:B554 B559:B560 B508:B509 B448:B449 B454:B455 B465:B466 B451:B452">
    <cfRule type="expression" dxfId="38" priority="38">
      <formula>#REF!&gt;0</formula>
    </cfRule>
  </conditionalFormatting>
  <conditionalFormatting sqref="B453">
    <cfRule type="expression" dxfId="37" priority="35">
      <formula>#REF!&gt;0</formula>
    </cfRule>
  </conditionalFormatting>
  <conditionalFormatting sqref="B510">
    <cfRule type="expression" dxfId="36" priority="39">
      <formula>#REF!&gt;0</formula>
    </cfRule>
  </conditionalFormatting>
  <conditionalFormatting sqref="B440 B457 B482 B500 B517 B548">
    <cfRule type="expression" dxfId="35" priority="40">
      <formula>#REF!&gt;0</formula>
    </cfRule>
  </conditionalFormatting>
  <conditionalFormatting sqref="B546:B547">
    <cfRule type="expression" dxfId="34" priority="36">
      <formula>#REF!&gt;0</formula>
    </cfRule>
  </conditionalFormatting>
  <conditionalFormatting sqref="B469">
    <cfRule type="expression" dxfId="33" priority="34">
      <formula>#REF!&gt;0</formula>
    </cfRule>
  </conditionalFormatting>
  <conditionalFormatting sqref="B476">
    <cfRule type="expression" dxfId="32" priority="33">
      <formula>#REF!&gt;0</formula>
    </cfRule>
  </conditionalFormatting>
  <conditionalFormatting sqref="B471:B472 B474:B475 B477:B478">
    <cfRule type="expression" dxfId="31" priority="32">
      <formula>#REF!&gt;0</formula>
    </cfRule>
  </conditionalFormatting>
  <conditionalFormatting sqref="B562:B563 B565:B566">
    <cfRule type="expression" dxfId="30" priority="31">
      <formula>#REF!&gt;0</formula>
    </cfRule>
  </conditionalFormatting>
  <conditionalFormatting sqref="B496">
    <cfRule type="expression" dxfId="29" priority="30">
      <formula>#REF!&gt;0</formula>
    </cfRule>
  </conditionalFormatting>
  <conditionalFormatting sqref="B498:B499">
    <cfRule type="expression" dxfId="28" priority="29">
      <formula>#REF!&gt;0</formula>
    </cfRule>
  </conditionalFormatting>
  <conditionalFormatting sqref="B479">
    <cfRule type="expression" dxfId="27" priority="27">
      <formula>#REF!&gt;0</formula>
    </cfRule>
  </conditionalFormatting>
  <conditionalFormatting sqref="B480:B481">
    <cfRule type="expression" dxfId="26" priority="28">
      <formula>#REF!&gt;0</formula>
    </cfRule>
  </conditionalFormatting>
  <conditionalFormatting sqref="G559">
    <cfRule type="expression" dxfId="25" priority="26">
      <formula>$J$4&gt;0</formula>
    </cfRule>
  </conditionalFormatting>
  <conditionalFormatting sqref="B374">
    <cfRule type="expression" dxfId="24" priority="24">
      <formula>#REF!&gt;0</formula>
    </cfRule>
  </conditionalFormatting>
  <conditionalFormatting sqref="B377">
    <cfRule type="expression" dxfId="23" priority="23">
      <formula>#REF!&gt;0</formula>
    </cfRule>
  </conditionalFormatting>
  <conditionalFormatting sqref="B369">
    <cfRule type="expression" dxfId="22" priority="25">
      <formula>#REF!&gt;0</formula>
    </cfRule>
  </conditionalFormatting>
  <conditionalFormatting sqref="B384">
    <cfRule type="expression" dxfId="21" priority="21">
      <formula>#REF!&gt;0</formula>
    </cfRule>
  </conditionalFormatting>
  <conditionalFormatting sqref="B430">
    <cfRule type="expression" dxfId="20" priority="19">
      <formula>#REF!&gt;0</formula>
    </cfRule>
  </conditionalFormatting>
  <conditionalFormatting sqref="B441">
    <cfRule type="expression" dxfId="19" priority="18">
      <formula>#REF!&gt;0</formula>
    </cfRule>
  </conditionalFormatting>
  <conditionalFormatting sqref="B383">
    <cfRule type="expression" dxfId="18" priority="22">
      <formula>#REF!&gt;0</formula>
    </cfRule>
  </conditionalFormatting>
  <conditionalFormatting sqref="B444:B446">
    <cfRule type="expression" dxfId="17" priority="17">
      <formula>#REF!&gt;0</formula>
    </cfRule>
  </conditionalFormatting>
  <conditionalFormatting sqref="B396">
    <cfRule type="expression" dxfId="16" priority="20">
      <formula>#REF!&gt;0</formula>
    </cfRule>
  </conditionalFormatting>
  <conditionalFormatting sqref="B447">
    <cfRule type="expression" dxfId="15" priority="16">
      <formula>#REF!&gt;0</formula>
    </cfRule>
  </conditionalFormatting>
  <conditionalFormatting sqref="B450">
    <cfRule type="expression" dxfId="14" priority="15">
      <formula>#REF!&gt;0</formula>
    </cfRule>
  </conditionalFormatting>
  <conditionalFormatting sqref="B458">
    <cfRule type="expression" dxfId="13" priority="14">
      <formula>#REF!&gt;0</formula>
    </cfRule>
  </conditionalFormatting>
  <conditionalFormatting sqref="B461">
    <cfRule type="expression" dxfId="12" priority="13">
      <formula>#REF!&gt;0</formula>
    </cfRule>
  </conditionalFormatting>
  <conditionalFormatting sqref="B464">
    <cfRule type="expression" dxfId="11" priority="12">
      <formula>#REF!&gt;0</formula>
    </cfRule>
  </conditionalFormatting>
  <conditionalFormatting sqref="B489">
    <cfRule type="expression" dxfId="10" priority="11">
      <formula>#REF!&gt;0</formula>
    </cfRule>
  </conditionalFormatting>
  <conditionalFormatting sqref="B492">
    <cfRule type="expression" dxfId="9" priority="10">
      <formula>#REF!&gt;0</formula>
    </cfRule>
  </conditionalFormatting>
  <conditionalFormatting sqref="B525:B526">
    <cfRule type="expression" dxfId="8" priority="9">
      <formula>#REF!&gt;0</formula>
    </cfRule>
  </conditionalFormatting>
  <conditionalFormatting sqref="B531:B532">
    <cfRule type="expression" dxfId="7" priority="8">
      <formula>#REF!&gt;0</formula>
    </cfRule>
  </conditionalFormatting>
  <conditionalFormatting sqref="B534:B535">
    <cfRule type="expression" dxfId="6" priority="7">
      <formula>#REF!&gt;0</formula>
    </cfRule>
  </conditionalFormatting>
  <conditionalFormatting sqref="B540:B541">
    <cfRule type="expression" dxfId="5" priority="6">
      <formula>#REF!&gt;0</formula>
    </cfRule>
  </conditionalFormatting>
  <conditionalFormatting sqref="B543:B544">
    <cfRule type="expression" dxfId="4" priority="5">
      <formula>#REF!&gt;0</formula>
    </cfRule>
  </conditionalFormatting>
  <conditionalFormatting sqref="B568:B569">
    <cfRule type="expression" dxfId="3" priority="4">
      <formula>#REF!&gt;0</formula>
    </cfRule>
  </conditionalFormatting>
  <conditionalFormatting sqref="B550:B551">
    <cfRule type="expression" dxfId="2" priority="3">
      <formula>#REF!&gt;0</formula>
    </cfRule>
  </conditionalFormatting>
  <conditionalFormatting sqref="B556:B557">
    <cfRule type="expression" dxfId="1" priority="2">
      <formula>#REF!&gt;0</formula>
    </cfRule>
  </conditionalFormatting>
  <conditionalFormatting sqref="A355:A572">
    <cfRule type="duplicateValues" dxfId="0" priority="1"/>
  </conditionalFormatting>
  <printOptions horizontalCentered="1"/>
  <pageMargins left="0.70866141732283472" right="0.70866141732283472" top="0.39370078740157483" bottom="0.39370078740157483" header="0.31496062992125984" footer="0.31496062992125984"/>
  <pageSetup paperSize="9" scale="53" firstPageNumber="7" fitToHeight="10" orientation="portrait" useFirstPageNumber="1" r:id="rId1"/>
  <headerFooter>
    <oddHeader>&amp;C&amp;P</oddHeader>
  </headerFooter>
  <colBreaks count="1" manualBreakCount="1">
    <brk id="9" max="2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11.3</vt:lpstr>
      <vt:lpstr>'11.3'!Заголовки_для_печати</vt:lpstr>
      <vt:lpstr>'11.3'!Область_печати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Силаева Юлия Владимировна</dc:creator>
  <cp:lastModifiedBy>Маркова Наталья Игоревна</cp:lastModifiedBy>
  <cp:lastPrinted>2017-07-01T13:53:04Z</cp:lastPrinted>
  <dcterms:created xsi:type="dcterms:W3CDTF">2016-06-22T07:41:16Z</dcterms:created>
  <dcterms:modified xsi:type="dcterms:W3CDTF">2022-11-17T12:21:28Z</dcterms:modified>
</cp:coreProperties>
</file>